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1055" tabRatio="717" activeTab="0"/>
  </bookViews>
  <sheets>
    <sheet name="Приложение 2" sheetId="1" r:id="rId1"/>
    <sheet name="Приложение 3" sheetId="2" r:id="rId2"/>
    <sheet name="Приложение 4 " sheetId="3" r:id="rId3"/>
    <sheet name="Приложение 5 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  <sheet name="Лист1" sheetId="9" r:id="rId9"/>
  </sheets>
  <externalReferences>
    <externalReference r:id="rId12"/>
    <externalReference r:id="rId13"/>
    <externalReference r:id="rId14"/>
  </externalReferences>
  <definedNames>
    <definedName name="_xlfn.IFERROR" hidden="1">#NAME?</definedName>
    <definedName name="_xlnm.Print_Titles" localSheetId="2">'Приложение 4 '!$8:$8</definedName>
    <definedName name="_xlnm.Print_Area" localSheetId="0">'Приложение 2'!$A$1:$I$29</definedName>
    <definedName name="_xlnm.Print_Area" localSheetId="1">'Приложение 3'!$A$1:$K$82</definedName>
    <definedName name="_xlnm.Print_Area" localSheetId="2">'Приложение 4 '!$A$1:$F$176</definedName>
    <definedName name="_xlnm.Print_Area" localSheetId="3">'Приложение 5 '!$A$1:$D$37</definedName>
    <definedName name="_xlnm.Print_Area" localSheetId="4">'Приложение 6'!$A$1:$C$18</definedName>
    <definedName name="_xlnm.Print_Area" localSheetId="5">'Приложение 7'!$A$1:$D$16</definedName>
    <definedName name="_xlnm.Print_Area" localSheetId="6">'Приложение 8'!$A$1:$K$33</definedName>
    <definedName name="_xlnm.Print_Area" localSheetId="7">'Приложение 9'!$A$1:$H$30</definedName>
  </definedNames>
  <calcPr fullCalcOnLoad="1"/>
</workbook>
</file>

<file path=xl/sharedStrings.xml><?xml version="1.0" encoding="utf-8"?>
<sst xmlns="http://schemas.openxmlformats.org/spreadsheetml/2006/main" count="655" uniqueCount="251">
  <si>
    <t>1.5.</t>
  </si>
  <si>
    <t>1.5.1.</t>
  </si>
  <si>
    <t>1.5.2.</t>
  </si>
  <si>
    <t>1.5.3.</t>
  </si>
  <si>
    <t>1.5.3.1.</t>
  </si>
  <si>
    <t>1.5.3.2.</t>
  </si>
  <si>
    <t>1.5.3.3.</t>
  </si>
  <si>
    <t>1.5.3.4.</t>
  </si>
  <si>
    <t>1.5.3.5.</t>
  </si>
  <si>
    <t>1.6.</t>
  </si>
  <si>
    <t>1.6.1.</t>
  </si>
  <si>
    <t>1.6.2.</t>
  </si>
  <si>
    <t>1.6.3.</t>
  </si>
  <si>
    <t>1.6.4.</t>
  </si>
  <si>
    <t>3</t>
  </si>
  <si>
    <t>6-20</t>
  </si>
  <si>
    <t>3.5.</t>
  </si>
  <si>
    <t>Приложение № 5</t>
  </si>
  <si>
    <t>Итого ставка платы за технологическое присоединение</t>
  </si>
  <si>
    <t xml:space="preserve"> </t>
  </si>
  <si>
    <t>1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</si>
  <si>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</si>
  <si>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</si>
  <si>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</si>
  <si>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1.1.</t>
  </si>
  <si>
    <t>1.2.</t>
  </si>
  <si>
    <t>1.3.</t>
  </si>
  <si>
    <t>1.4.</t>
  </si>
  <si>
    <t xml:space="preserve"> - работы и услуги производственного характера</t>
  </si>
  <si>
    <t xml:space="preserve"> - расходы на услуги банков</t>
  </si>
  <si>
    <t xml:space="preserve"> - % за пользование кредитом</t>
  </si>
  <si>
    <t>2.</t>
  </si>
  <si>
    <t>Единица измерения</t>
  </si>
  <si>
    <t>услуги связи</t>
  </si>
  <si>
    <t>3.1.</t>
  </si>
  <si>
    <t>3.2.</t>
  </si>
  <si>
    <t>3.3.</t>
  </si>
  <si>
    <t>3.4.</t>
  </si>
  <si>
    <t>0,4 кВ</t>
  </si>
  <si>
    <t>…</t>
  </si>
  <si>
    <t>руб./кВт</t>
  </si>
  <si>
    <t>№
п/п</t>
  </si>
  <si>
    <t>Наименование мероприятия</t>
  </si>
  <si>
    <t xml:space="preserve">Напряжение, кВ </t>
  </si>
  <si>
    <t>2</t>
  </si>
  <si>
    <t>х</t>
  </si>
  <si>
    <t>п/п</t>
  </si>
  <si>
    <t>6-20 кВ</t>
  </si>
  <si>
    <t xml:space="preserve">более 670 кВт                                              </t>
  </si>
  <si>
    <t>до 15 кВт включительно                                        (не льготная категория заявителей)</t>
  </si>
  <si>
    <t>до 15 кВт включительно                                    (не льготная категория заявителей)</t>
  </si>
  <si>
    <t>до 15 кВт включительно                                         (не льготная категория заявителей)</t>
  </si>
  <si>
    <t xml:space="preserve">более 670 кВт                                           </t>
  </si>
  <si>
    <t xml:space="preserve">другие прочие расходы, связанные с производством и реализацией </t>
  </si>
  <si>
    <t>Разработка сетевой организацией проектной документации по строительству "последней мили"</t>
  </si>
  <si>
    <t xml:space="preserve">от 15 до 150 кВт                                            </t>
  </si>
  <si>
    <t xml:space="preserve">от 15 до 150 кВт                                              </t>
  </si>
  <si>
    <t xml:space="preserve">свыше 150 кВт  до 670 кВт                             </t>
  </si>
  <si>
    <t xml:space="preserve">свыше 150 кВт  до 670 кВт                          </t>
  </si>
  <si>
    <t xml:space="preserve">свыше 150 кВт  до 670 кВт                         </t>
  </si>
  <si>
    <t xml:space="preserve">свыше 150 кВт  до 670 кВт                  </t>
  </si>
  <si>
    <t xml:space="preserve">Участие в осмотре должностным лицом Ростехнадзора присоединяемых Устройств </t>
  </si>
  <si>
    <t>Стандартизированная тарифная ставка платы для присоединения заявителей от 15 до 150 кВт включительно (С 1)</t>
  </si>
  <si>
    <t>Стандартизированная тарифная ставка платы для присоединения заявителей не менее 670 кВт (С 1)</t>
  </si>
  <si>
    <r>
      <t>Строительство 1 км воздушных линий электропередач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</si>
  <si>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t>руб./км</t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</si>
  <si>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</si>
  <si>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</t>
    </r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</si>
  <si>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>от 670 кВт и до  890 кВт</t>
    </r>
    <r>
      <rPr>
        <sz val="12"/>
        <rFont val="Times New Roman"/>
        <family val="1"/>
      </rPr>
      <t xml:space="preserve"> </t>
    </r>
  </si>
  <si>
    <r>
      <t>Строительство 1 км кабельных линий электропередач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</si>
  <si>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r>
      <t xml:space="preserve">Строительство 1 км кабельных линий электропередач 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</si>
  <si>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 xml:space="preserve">Строительство 1 км кабельных  линий электропередач 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</t>
    </r>
  </si>
  <si>
    <r>
      <t xml:space="preserve">Строительство 1 км кабельных линий электропередач для присоединения заявителей от </t>
    </r>
    <r>
      <rPr>
        <b/>
        <sz val="12"/>
        <rFont val="Times New Roman"/>
        <family val="1"/>
      </rPr>
      <t xml:space="preserve"> 670 кВт до 890 кВт</t>
    </r>
  </si>
  <si>
    <r>
      <t xml:space="preserve">Строительство 1 км кабельных линий электропередач для присоединения заявителей от </t>
    </r>
    <r>
      <rPr>
        <b/>
        <sz val="12"/>
        <rFont val="Times New Roman"/>
        <family val="1"/>
      </rPr>
      <t xml:space="preserve"> 890 кВт до 8900 кВт</t>
    </r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</si>
  <si>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</rPr>
      <t>не менее 670 кВт</t>
    </r>
  </si>
  <si>
    <r>
      <t>Строительство 1 кВт подстанции 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</si>
  <si>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r>
      <t xml:space="preserve">Строительство 1 кВт подстанции 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</si>
  <si>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 xml:space="preserve">Строительство 1 кВт подстанции  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включительно</t>
    </r>
  </si>
  <si>
    <r>
      <t>Строительство 1 кВт подстанции  для присоединения заявителей от</t>
    </r>
    <r>
      <rPr>
        <b/>
        <sz val="12"/>
        <rFont val="Times New Roman"/>
        <family val="1"/>
      </rPr>
      <t xml:space="preserve"> 670 кВт до 890 кВт включительно</t>
    </r>
  </si>
  <si>
    <r>
      <t>Строительство 1 кВт подстанции  для присоединения заявителей от</t>
    </r>
    <r>
      <rPr>
        <b/>
        <sz val="12"/>
        <rFont val="Times New Roman"/>
        <family val="1"/>
      </rPr>
      <t xml:space="preserve"> 890 кВт до 8900 кВт включительно</t>
    </r>
  </si>
  <si>
    <r>
      <t xml:space="preserve">Строительство 1 кВт распределительного пункта для присоединения заявителей от </t>
    </r>
    <r>
      <rPr>
        <b/>
        <sz val="12"/>
        <rFont val="Times New Roman"/>
        <family val="1"/>
      </rPr>
      <t>670 кВт до 890 кВт</t>
    </r>
  </si>
  <si>
    <r>
      <t xml:space="preserve">Строительство 1 кВт распределительного пункта для присоединения заявителей от </t>
    </r>
    <r>
      <rPr>
        <b/>
        <sz val="12"/>
        <rFont val="Times New Roman"/>
        <family val="1"/>
      </rPr>
      <t>890 кВт до 8900 кВт</t>
    </r>
  </si>
  <si>
    <t xml:space="preserve"> - налоги и сборы, уменьшающие налогооблагаемую базу на прибыль организаций</t>
  </si>
  <si>
    <t>Стандартизированная тарифная ставка платы для присоединения заявителей до 15 кВт включительно (не льготники) (С 1)</t>
  </si>
  <si>
    <t>Стандартизированная тарифная ставка платы для присоединения заявителей от 150 и менее 670 кВт (С 1)</t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</si>
  <si>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>от 890 кВт и до 8900 кВт</t>
    </r>
    <r>
      <rPr>
        <sz val="12"/>
        <rFont val="Times New Roman"/>
        <family val="1"/>
      </rPr>
      <t xml:space="preserve"> </t>
    </r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</si>
  <si>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</rPr>
      <t>свыше 150 и менее 670 кВт</t>
    </r>
  </si>
  <si>
    <t>35 кВ</t>
  </si>
  <si>
    <t>110 кВ</t>
  </si>
  <si>
    <t>35</t>
  </si>
  <si>
    <t>110</t>
  </si>
  <si>
    <t>материал провода - медные жилы</t>
  </si>
  <si>
    <t>материал провода - алюминиевые жилы</t>
  </si>
  <si>
    <t>материал кабеля - медные жилы</t>
  </si>
  <si>
    <t>материал кабеля - алюминиевые жилы</t>
  </si>
  <si>
    <t>1.</t>
  </si>
  <si>
    <t>3.</t>
  </si>
  <si>
    <t>4.</t>
  </si>
  <si>
    <t>5.</t>
  </si>
  <si>
    <t>6.</t>
  </si>
  <si>
    <t>Показатели</t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</si>
  <si>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</rPr>
      <t>от 15 до 150 кВт</t>
    </r>
  </si>
  <si>
    <t xml:space="preserve">материал провода - медные жилы </t>
  </si>
  <si>
    <t>Приложение № 2</t>
  </si>
  <si>
    <t>к стандартам раскрытия информации субъектами оптового и розничных рынков электрической энергии</t>
  </si>
  <si>
    <t>ПРОГНОЗНЫЕ СВЕДЕНИЯ</t>
  </si>
  <si>
    <t>о расходах за технологическое присоединение</t>
  </si>
  <si>
    <t>1. Полное наименование</t>
  </si>
  <si>
    <t>2. Сокращенное наименование</t>
  </si>
  <si>
    <t>3. Место нахождения</t>
  </si>
  <si>
    <t>4. Адрес юридического лица</t>
  </si>
  <si>
    <t>5. ИНН</t>
  </si>
  <si>
    <t>6. КПП</t>
  </si>
  <si>
    <t>7. Ф.И.О. руководителя</t>
  </si>
  <si>
    <t>8. Адрес электронной почты</t>
  </si>
  <si>
    <t>9. Контактный телефон</t>
  </si>
  <si>
    <t>10. Факс</t>
  </si>
  <si>
    <t>г. Ростов-на-Дону, ул. Большая Садовая, д. 49</t>
  </si>
  <si>
    <t>Приложение № 3</t>
  </si>
  <si>
    <t>СТАНДАРТИЗИРОВАННЫЕ ТАРИФНЫЕ СТАВКИ</t>
  </si>
  <si>
    <t>Наименование стандартизированных тарифных ставок</t>
  </si>
  <si>
    <t>Стандартизированные тарифные ставки</t>
  </si>
  <si>
    <t>по постоянной схеме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</si>
  <si>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</si>
  <si>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Стандартизированная тарифная ставка на покрытие расходов на подготовку и выдачу сетевой организацией технических условий Заявителю (ТУ)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</si>
  <si>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</si>
  <si>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Стандартизированная тарифная ставка на покрытие расходов на проверку сетевой организацией выполнения заявителем  ТУ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</si>
  <si>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</si>
  <si>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Приложение № 4</t>
  </si>
  <si>
    <t>РАСХОДЫ НА МЕРОПРИЯТИЯ,</t>
  </si>
  <si>
    <t>осуществляемые при технологическом присоединении</t>
  </si>
  <si>
    <t>(тыс. рублей)</t>
  </si>
  <si>
    <t>- прочие обоснованные расходы</t>
  </si>
  <si>
    <t>Наименование мероприятий</t>
  </si>
  <si>
    <r>
      <t xml:space="preserve"> для присоединения заявителей </t>
    </r>
    <r>
      <rPr>
        <b/>
        <sz val="12"/>
        <rFont val="Times New Roman"/>
        <family val="1"/>
      </rPr>
      <t>свыше 150 и менее 670 кВт</t>
    </r>
  </si>
  <si>
    <r>
      <t xml:space="preserve"> для присоединения заявителей </t>
    </r>
    <r>
      <rPr>
        <b/>
        <sz val="12"/>
        <rFont val="Times New Roman"/>
        <family val="1"/>
      </rPr>
      <t>от 15 до 150 кВт</t>
    </r>
  </si>
  <si>
    <r>
      <t xml:space="preserve"> для присоединения заявителей </t>
    </r>
    <r>
      <rPr>
        <b/>
        <sz val="12"/>
        <rFont val="Times New Roman"/>
        <family val="1"/>
      </rPr>
      <t>не менее 670 кВт</t>
    </r>
  </si>
  <si>
    <t>Фактические расходы на строительство подстанций за 3 предыдущих года 
(тыс. рублей)</t>
  </si>
  <si>
    <t>1. Строительство пунктов секционирования (распределительных пунктов)</t>
  </si>
  <si>
    <t>2. Строительство комплектных трансформаторных подстанций и распределительных трансформаторных подстанций с уровнем напряжения до 35 кВт</t>
  </si>
  <si>
    <r>
      <t xml:space="preserve">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</si>
  <si>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r>
      <t xml:space="preserve">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</si>
  <si>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 xml:space="preserve">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</si>
  <si>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</rPr>
      <t xml:space="preserve"> 670 кВт до 890 кВт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</si>
  <si>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</rPr>
      <t xml:space="preserve"> 890 кВт до 8900 кВт включительно</t>
    </r>
  </si>
  <si>
    <t>3. Строительство центров питания и подстанций уровнем напряжения 35 кВ и выше</t>
  </si>
  <si>
    <t>ФАКТИЧЕСКИЕ СРЕДНИЕ ДАННЫЕ
о присоединенных объемах максимальной мощности за 3 предыдущих года по каждому мероприятию</t>
  </si>
  <si>
    <t>Приложение № 7</t>
  </si>
  <si>
    <t>Приложение № 6</t>
  </si>
  <si>
    <t>ФАКТИЧЕСКИЕ СРЕДНИЕ ДАННЫЕ
о длине линий электропередачи и об объемах максимальной мощности построенных объектов за 3 предыдущих года по каждому мероприятию</t>
  </si>
  <si>
    <t xml:space="preserve">Длина воздушных и кабельных линий электропередачи на  i-м уровне напряжения, фактически построенных за последние 3 года (км) </t>
  </si>
  <si>
    <t>1. Строительство кабельных линий электропередачи:</t>
  </si>
  <si>
    <t xml:space="preserve"> 0,4 кВ</t>
  </si>
  <si>
    <t>1-20 кВ</t>
  </si>
  <si>
    <t>2. Строительство воздушных линий электропередачи:</t>
  </si>
  <si>
    <t>Объем максимальной мощности, присоединяемой путем строительства воздушных или кабельных линий за последние
 3 года (кВт)</t>
  </si>
  <si>
    <t xml:space="preserve">Расходы на строительство воздушных и кабельных линий электропередачи на i-м уровне напряжения, фактически построенных за последние 3 года 
(тыс. рублей) </t>
  </si>
  <si>
    <t>Объем мощности, введенной в основные фонды за 3 предыдущих года (кВт)</t>
  </si>
  <si>
    <t>Приложение № 8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</si>
  <si>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</si>
  <si>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</si>
  <si>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</si>
  <si>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</si>
  <si>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1 - 20 кВ</t>
  </si>
  <si>
    <t>35 кВ и выше</t>
  </si>
  <si>
    <t>До 15 кВт - всего</t>
  </si>
  <si>
    <t>в том числе</t>
  </si>
  <si>
    <t xml:space="preserve">строительство кабельных линий </t>
  </si>
  <si>
    <t>строительство пунктов секционирования</t>
  </si>
  <si>
    <t>льготная категория*</t>
  </si>
  <si>
    <t>От 15 до 150 кВт - всего</t>
  </si>
  <si>
    <t>льготная категория**</t>
  </si>
  <si>
    <t>От 150 до 670 кВт - всего</t>
  </si>
  <si>
    <t>по индивидуальному проекту</t>
  </si>
  <si>
    <t>От 670 до 8900 кВт - всего</t>
  </si>
  <si>
    <t>От 8900 кВт - всего</t>
  </si>
  <si>
    <t>Объекты генерации</t>
  </si>
  <si>
    <t>*</t>
  </si>
  <si>
    <t>**</t>
  </si>
  <si>
    <t>Заявители, оплачивающие технологическое присоединение своих энергопринимающих устройств в размере не более 550 рублей.</t>
  </si>
  <si>
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</si>
  <si>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Приложение № 9</t>
  </si>
  <si>
    <t>Количество заявок (штук)</t>
  </si>
  <si>
    <t>Ожидаемые данные за текущий период</t>
  </si>
  <si>
    <t>Плановые показатели на следующий период</t>
  </si>
  <si>
    <t>Расходы по выполнению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</si>
  <si>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</si>
  <si>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</si>
  <si>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</si>
  <si>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 xml:space="preserve">оплата труда </t>
  </si>
  <si>
    <t>отчисления на страховые взносы</t>
  </si>
  <si>
    <t>прочие расходы - всего</t>
  </si>
  <si>
    <t>из них:</t>
  </si>
  <si>
    <t xml:space="preserve"> - работы и услуги непроизводственного характера - всего</t>
  </si>
  <si>
    <t>внереализационные расходы - всего</t>
  </si>
  <si>
    <t xml:space="preserve"> - денежные выплаты социального характера (по коллективному договору)</t>
  </si>
  <si>
    <t>Расходы на строительство  объектов 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</si>
  <si>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</si>
  <si>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Распределение необходимой валовой выручки* 
(рублей)</t>
  </si>
  <si>
    <t>Объем максимальной мощности (кВт)</t>
  </si>
  <si>
    <t>Ставки для расчета платы по каждому мероприятию (рублей/ кВт) (без учета НДС)</t>
  </si>
  <si>
    <t>Подготовка и выдача сетевой организацией технических условий заявителю:</t>
  </si>
  <si>
    <t xml:space="preserve">строительство воздушных линий </t>
  </si>
  <si>
    <t>строительство комплексных трансформаторных подстанций, распределительных трансформаторных подстанций с классом напряжения до 35 кВ</t>
  </si>
  <si>
    <t>строительство центров питания, подстанций классом напряжения 35 кВ и выше</t>
  </si>
  <si>
    <t>Проверка сетевой организацией выполнения заявителем технических условий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</si>
  <si>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</si>
  <si>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</si>
  <si>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Согласно приложению №1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</si>
  <si>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</si>
  <si>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b/>
        <sz val="8"/>
        <rFont val="Times New Roman"/>
        <family val="1"/>
      </rPr>
      <t>1.1</t>
    </r>
  </si>
  <si>
    <r>
      <t>С</t>
    </r>
    <r>
      <rPr>
        <b/>
        <sz val="8"/>
        <rFont val="Times New Roman"/>
        <family val="1"/>
      </rPr>
      <t>1</t>
    </r>
  </si>
  <si>
    <r>
      <t>С</t>
    </r>
    <r>
      <rPr>
        <b/>
        <sz val="8"/>
        <rFont val="Times New Roman"/>
        <family val="1"/>
      </rPr>
      <t>1.2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</si>
  <si>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</si>
  <si>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r>
      <t>С</t>
    </r>
    <r>
      <rPr>
        <b/>
        <sz val="8"/>
        <rFont val="Times New Roman"/>
        <family val="1"/>
      </rPr>
      <t>1.3</t>
    </r>
  </si>
  <si>
    <r>
      <t>С</t>
    </r>
    <r>
      <rPr>
        <b/>
        <sz val="8"/>
        <rFont val="Times New Roman"/>
        <family val="1"/>
      </rPr>
      <t>1.4</t>
    </r>
  </si>
  <si>
    <r>
      <t>С</t>
    </r>
    <r>
      <rPr>
        <b/>
        <sz val="8"/>
        <rFont val="Times New Roman"/>
        <family val="1"/>
      </rPr>
      <t>2,i</t>
    </r>
    <r>
      <rPr>
        <b/>
        <sz val="12"/>
        <rFont val="Times New Roman"/>
        <family val="1"/>
      </rPr>
      <t>*</t>
    </r>
  </si>
  <si>
    <r>
      <t>С</t>
    </r>
    <r>
      <rPr>
        <b/>
        <sz val="8"/>
        <rFont val="Times New Roman"/>
        <family val="1"/>
      </rPr>
      <t>3,i</t>
    </r>
    <r>
      <rPr>
        <b/>
        <sz val="12"/>
        <rFont val="Times New Roman"/>
        <family val="1"/>
      </rPr>
      <t>*</t>
    </r>
  </si>
  <si>
    <r>
      <t>С</t>
    </r>
    <r>
      <rPr>
        <b/>
        <sz val="8"/>
        <rFont val="Times New Roman"/>
        <family val="1"/>
      </rPr>
      <t>4,i</t>
    </r>
    <r>
      <rPr>
        <b/>
        <sz val="12"/>
        <rFont val="Times New Roman"/>
        <family val="1"/>
      </rPr>
      <t>*</t>
    </r>
  </si>
  <si>
    <t>Ставки платы С2,i, С3,i и С4,i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</t>
  </si>
  <si>
    <t>Филиал Публичного акционерного общества "Межрегиональная распределительная сетевая компания юга" - "Волгоградэнерго"</t>
  </si>
  <si>
    <t>А.В.Кушнеров - заместитель генерального директора - директор филиала ПАО "МРСК Юга" - "Волгоградэнерго"</t>
  </si>
  <si>
    <t>для расчета платы за технолоогическое присоединение к территориальным распределительным сетям на уровне напряжения ниже 35 кВ и присоединяемой мощностью менее 8 900 кВт филиала ПАО "МРСК Юга" - "Волгоградэнерго"</t>
  </si>
  <si>
    <t>на 2016 год</t>
  </si>
  <si>
    <t>заключенные договоры</t>
  </si>
  <si>
    <t>заявки</t>
  </si>
  <si>
    <t>…..</t>
  </si>
  <si>
    <t>по временной схеме**</t>
  </si>
  <si>
    <t>по временной схеме **</t>
  </si>
  <si>
    <t>филиала ПАО "МРСК Юга" - "Волгоградэнерго" на 2016 год</t>
  </si>
  <si>
    <t>Филиал ПАО "МРСК Юга" - "Волгоградэнерго"</t>
  </si>
  <si>
    <t>РАСЧЕТ
необходимой валовой выручки на технологическое присоединение
 филиала ПАО "МРСК Юга" - "Волгоградэнерго"</t>
  </si>
  <si>
    <t>ИНФОРМАЦИЯ
об осуществлении технологического присоединения по договорам, заключенным за текущий год***</t>
  </si>
  <si>
    <t>***</t>
  </si>
  <si>
    <t>Оперативные данные по состоянию на 01.10.2015г</t>
  </si>
  <si>
    <t>ИНФОРМАЦИЯ
о поданных заявках на технологическое присоединение за текущий год***</t>
  </si>
  <si>
    <t xml:space="preserve"> (8442) 96-43-59</t>
  </si>
  <si>
    <t>(8442) 96-43-45</t>
  </si>
  <si>
    <t>VE.PBox@ve.mrsk-yuga.ru</t>
  </si>
  <si>
    <t>г.Волгоград, пр.Ленина, д.15</t>
  </si>
  <si>
    <t>Итого (размер необходимой валовой выручки)*</t>
  </si>
  <si>
    <t>*-</t>
  </si>
  <si>
    <t xml:space="preserve">с учетом выпадающих доходов (некомпенсированных расходов) от предоставления льгот по договорам ТП </t>
  </si>
  <si>
    <t>С 01 октября 2015г при технологическом присоединении Заявителя, осуществляющего технологическое присоединение своих энергопринимающих устройств максимальной мощностью до 150 кВт, в плате за технологическое присоединение указанных Заявителей стоимость мероприятий "последней мили" учитывается в размере не более 50%</t>
  </si>
  <si>
    <t>Ставки для расчета  платы по временной схеме соответствуют ставкам платы по постоянной схеме ввиду идентичности выполняемых мероприятий по технологическому присоединению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</si>
  <si>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при присоединении по III категории надежности электроснабжения в базовых ценах 2001 года***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</si>
  <si>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при присоединении по III категории надежности электроснабжения в базовых ценах 2001 года***</t>
  </si>
  <si>
    <t>Стандартизированная тарифная ставка на покрытие расходов сетевой организации на строительство подстанций при присоединении по III категории надежности электроснабжения в базовых ценах 2001 года***</t>
  </si>
  <si>
    <t>Стандартизированная тарифная ставка на покрытие расходов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 в части расходов на строительство подстанций в базовых ценах 2001 года***</t>
  </si>
  <si>
    <t>С 01 октября 2015г размер включаемых в состав платы за технологическое присоединение энергопринимающих устройств максимальной мощностью не более 150 кВт инвестиционной составляющей на покрытие расходов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 не может составлять более чем 50 процентов от величины указанных расходов.</t>
  </si>
  <si>
    <t>Выполнение сетевой организацией мероприятий, связанных со строительством "последней мили"***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</si>
</sst>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&quot;$&quot;_-;\-* #,##0&quot;$&quot;_-;_-* &quot;-&quot;&quot;$&quot;_-;_-@_-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0.000"/>
    <numFmt numFmtId="177" formatCode="0.0"/>
    <numFmt numFmtId="178" formatCode="#,##0.0"/>
    <numFmt numFmtId="179" formatCode="0.0%"/>
    <numFmt numFmtId="180" formatCode="#,##0.00_р_."/>
    <numFmt numFmtId="181" formatCode="_-* #,##0.00000_р_._-;\-* #,##0.00000_р_._-;_-* &quot;-&quot;_р_._-;_-@_-"/>
    <numFmt numFmtId="182" formatCode="_-* #,##0.00_р_._-;\-* #,##0.00_р_._-;_-* &quot;-&quot;_р_._-;_-@_-"/>
    <numFmt numFmtId="183" formatCode="_-* #,##0.0_р_._-;\-* #,##0.0_р_._-;_-* &quot;-&quot;_р_._-;_-@_-"/>
    <numFmt numFmtId="184" formatCode="0.0000"/>
    <numFmt numFmtId="185" formatCode="#,##0.0000"/>
    <numFmt numFmtId="186" formatCode="#,##0.00000"/>
    <numFmt numFmtId="187" formatCode="_-* #,##0.000_р_._-;\-* #,##0.000_р_._-;_-* &quot;-&quot;_р_._-;_-@_-"/>
    <numFmt numFmtId="188" formatCode="#,##0.000"/>
    <numFmt numFmtId="189" formatCode="#,##0.000000"/>
    <numFmt numFmtId="190" formatCode="_-* #,##0.00000_р_._-;\-* #,##0.00000_р_._-;_-* &quot;-&quot;??_р_._-;_-@_-"/>
    <numFmt numFmtId="191" formatCode="_-* #,##0.00000000_р_._-;\-* #,##0.00000000_р_._-;_-* &quot;-&quot;??_р_._-;_-@_-"/>
    <numFmt numFmtId="192" formatCode="0.00;[Red]0.00"/>
    <numFmt numFmtId="193" formatCode="#,##0.00_ ;\-#,##0.00\ "/>
    <numFmt numFmtId="194" formatCode="_-* #,##0.0_$_-;\-* #,##0.0_$_-;_-* &quot;-&quot;??_$_-;_-@_-"/>
    <numFmt numFmtId="195" formatCode="_-* #,##0_$_-;\-* #,##0_$_-;_-* &quot;-&quot;??_$_-;_-@_-"/>
    <numFmt numFmtId="196" formatCode="_-* #,##0.000000000000000_р_._-;\-* #,##0.000000000000000_р_._-;_-* &quot;-&quot;??_р_._-;_-@_-"/>
    <numFmt numFmtId="197" formatCode="#,##0_ ;[Red]\-#,##0\ "/>
    <numFmt numFmtId="198" formatCode="#,##0.00000_ ;\-#,##0.00000\ "/>
    <numFmt numFmtId="199" formatCode="0.00000000"/>
    <numFmt numFmtId="200" formatCode="0.0000000"/>
    <numFmt numFmtId="201" formatCode="0.000000"/>
    <numFmt numFmtId="202" formatCode="0.00000"/>
    <numFmt numFmtId="203" formatCode="_-* #,##0.0000_р_._-;\-* #,##0.0000_р_._-;_-* &quot;-&quot;_р_._-;_-@_-"/>
    <numFmt numFmtId="204" formatCode="#,##0.0000000"/>
    <numFmt numFmtId="205" formatCode="_-* #,##0.000000_р_._-;\-* #,##0.000000_р_._-;_-* &quot;-&quot;_р_._-;_-@_-"/>
    <numFmt numFmtId="206" formatCode="_-* #,##0.000_р_._-;\-* #,##0.000_р_._-;_-* &quot;-&quot;???_р_._-;_-@_-"/>
    <numFmt numFmtId="207" formatCode="_-* #,##0.000\ _₽_-;\-* #,##0.000\ _₽_-;_-* &quot;-&quot;???\ _₽_-;_-@_-"/>
    <numFmt numFmtId="208" formatCode="_-* #,##0.0\ _₽_-;\-* #,##0.0\ _₽_-;_-* &quot;-&quot;?\ _₽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</numFmts>
  <fonts count="5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0"/>
      <name val="Helv"/>
      <family val="0"/>
    </font>
    <font>
      <sz val="16"/>
      <name val="Times New Roman"/>
      <family val="1"/>
    </font>
    <font>
      <b/>
      <sz val="18"/>
      <name val="Times New Roman"/>
      <family val="1"/>
    </font>
    <font>
      <sz val="14"/>
      <name val="Arial"/>
      <family val="2"/>
    </font>
    <font>
      <b/>
      <sz val="13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9"/>
      <name val="Tahoma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4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4" fillId="0" borderId="9" applyNumberFormat="0" applyFill="0" applyAlignment="0" applyProtection="0"/>
    <xf numFmtId="0" fontId="10" fillId="0" borderId="0">
      <alignment/>
      <protection/>
    </xf>
    <xf numFmtId="0" fontId="5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0" fillId="0" borderId="0" applyFont="0" applyFill="0" applyBorder="0" applyAlignment="0" applyProtection="0"/>
    <xf numFmtId="4" fontId="18" fillId="4" borderId="0" applyBorder="0">
      <alignment horizontal="right"/>
      <protection/>
    </xf>
    <xf numFmtId="0" fontId="56" fillId="31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60">
      <alignment/>
      <protection/>
    </xf>
    <xf numFmtId="0" fontId="13" fillId="0" borderId="0" xfId="60" applyFont="1">
      <alignment/>
      <protection/>
    </xf>
    <xf numFmtId="0" fontId="6" fillId="0" borderId="0" xfId="60" applyFill="1">
      <alignment/>
      <protection/>
    </xf>
    <xf numFmtId="0" fontId="11" fillId="0" borderId="0" xfId="60" applyFont="1" applyFill="1" applyAlignment="1">
      <alignment wrapText="1"/>
      <protection/>
    </xf>
    <xf numFmtId="0" fontId="2" fillId="0" borderId="0" xfId="0" applyFont="1" applyFill="1" applyBorder="1" applyAlignment="1">
      <alignment horizontal="center"/>
    </xf>
    <xf numFmtId="0" fontId="14" fillId="0" borderId="0" xfId="61" applyFont="1" applyAlignment="1">
      <alignment/>
      <protection/>
    </xf>
    <xf numFmtId="0" fontId="14" fillId="0" borderId="0" xfId="61" applyFont="1" applyAlignment="1">
      <alignment horizontal="center"/>
      <protection/>
    </xf>
    <xf numFmtId="0" fontId="6" fillId="0" borderId="0" xfId="60" applyAlignment="1">
      <alignment horizontal="center" vertical="center"/>
      <protection/>
    </xf>
    <xf numFmtId="0" fontId="15" fillId="0" borderId="0" xfId="60" applyFont="1">
      <alignment/>
      <protection/>
    </xf>
    <xf numFmtId="0" fontId="19" fillId="0" borderId="0" xfId="0" applyFont="1" applyBorder="1" applyAlignment="1">
      <alignment horizontal="center" wrapText="1"/>
    </xf>
    <xf numFmtId="0" fontId="14" fillId="0" borderId="0" xfId="61" applyFont="1" applyAlignment="1">
      <alignment horizontal="center" vertical="center" wrapText="1"/>
      <protection/>
    </xf>
    <xf numFmtId="0" fontId="6" fillId="0" borderId="0" xfId="60" applyAlignment="1">
      <alignment horizontal="center" vertical="center" wrapText="1"/>
      <protection/>
    </xf>
    <xf numFmtId="0" fontId="0" fillId="0" borderId="0" xfId="0" applyBorder="1" applyAlignment="1">
      <alignment/>
    </xf>
    <xf numFmtId="49" fontId="3" fillId="0" borderId="10" xfId="61" applyNumberFormat="1" applyFont="1" applyBorder="1" applyAlignment="1">
      <alignment horizontal="center"/>
      <protection/>
    </xf>
    <xf numFmtId="49" fontId="4" fillId="0" borderId="10" xfId="61" applyNumberFormat="1" applyFont="1" applyBorder="1" applyAlignment="1">
      <alignment horizontal="center"/>
      <protection/>
    </xf>
    <xf numFmtId="49" fontId="3" fillId="0" borderId="11" xfId="61" applyNumberFormat="1" applyFont="1" applyFill="1" applyBorder="1" applyAlignment="1">
      <alignment horizontal="center" vertical="center"/>
      <protection/>
    </xf>
    <xf numFmtId="49" fontId="3" fillId="0" borderId="12" xfId="61" applyNumberFormat="1" applyFont="1" applyBorder="1" applyAlignment="1">
      <alignment horizontal="center"/>
      <protection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32" borderId="13" xfId="0" applyFont="1" applyFill="1" applyBorder="1" applyAlignment="1">
      <alignment horizontal="left" vertical="center" wrapText="1"/>
    </xf>
    <xf numFmtId="0" fontId="1" fillId="32" borderId="13" xfId="0" applyFont="1" applyFill="1" applyBorder="1" applyAlignment="1">
      <alignment vertical="center" wrapText="1"/>
    </xf>
    <xf numFmtId="0" fontId="1" fillId="32" borderId="13" xfId="0" applyFont="1" applyFill="1" applyBorder="1" applyAlignment="1">
      <alignment horizontal="center" vertical="center" wrapText="1"/>
    </xf>
    <xf numFmtId="3" fontId="1" fillId="32" borderId="14" xfId="0" applyNumberFormat="1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left" vertical="center" wrapText="1"/>
    </xf>
    <xf numFmtId="0" fontId="2" fillId="32" borderId="15" xfId="0" applyFont="1" applyFill="1" applyBorder="1" applyAlignment="1">
      <alignment horizontal="center" vertical="center" wrapText="1"/>
    </xf>
    <xf numFmtId="3" fontId="1" fillId="32" borderId="15" xfId="0" applyNumberFormat="1" applyFont="1" applyFill="1" applyBorder="1" applyAlignment="1">
      <alignment horizontal="center" vertical="center" wrapText="1"/>
    </xf>
    <xf numFmtId="3" fontId="1" fillId="32" borderId="16" xfId="0" applyNumberFormat="1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3" fontId="1" fillId="32" borderId="17" xfId="0" applyNumberFormat="1" applyFont="1" applyFill="1" applyBorder="1" applyAlignment="1">
      <alignment horizontal="center" vertical="center" wrapText="1"/>
    </xf>
    <xf numFmtId="3" fontId="1" fillId="32" borderId="18" xfId="0" applyNumberFormat="1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3" fontId="1" fillId="32" borderId="19" xfId="0" applyNumberFormat="1" applyFont="1" applyFill="1" applyBorder="1" applyAlignment="1">
      <alignment horizontal="center" vertical="center" wrapText="1"/>
    </xf>
    <xf numFmtId="3" fontId="1" fillId="32" borderId="20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32" borderId="0" xfId="0" applyFill="1" applyAlignment="1">
      <alignment/>
    </xf>
    <xf numFmtId="0" fontId="3" fillId="0" borderId="12" xfId="61" applyFont="1" applyBorder="1" applyAlignment="1">
      <alignment horizontal="left" wrapText="1"/>
      <protection/>
    </xf>
    <xf numFmtId="0" fontId="4" fillId="0" borderId="10" xfId="61" applyFont="1" applyBorder="1" applyAlignment="1">
      <alignment horizontal="left" wrapText="1"/>
      <protection/>
    </xf>
    <xf numFmtId="0" fontId="4" fillId="0" borderId="10" xfId="61" applyFont="1" applyBorder="1" applyAlignment="1">
      <alignment vertical="justify" wrapText="1"/>
      <protection/>
    </xf>
    <xf numFmtId="49" fontId="4" fillId="0" borderId="10" xfId="61" applyNumberFormat="1" applyFont="1" applyBorder="1" applyAlignment="1">
      <alignment horizontal="left" wrapText="1"/>
      <protection/>
    </xf>
    <xf numFmtId="0" fontId="3" fillId="0" borderId="10" xfId="61" applyFont="1" applyBorder="1" applyAlignment="1">
      <alignment horizontal="left" wrapText="1"/>
      <protection/>
    </xf>
    <xf numFmtId="0" fontId="3" fillId="0" borderId="11" xfId="61" applyFont="1" applyBorder="1" applyAlignment="1">
      <alignment horizontal="left" wrapText="1"/>
      <protection/>
    </xf>
    <xf numFmtId="0" fontId="11" fillId="0" borderId="0" xfId="60" applyFont="1" applyFill="1" applyAlignment="1">
      <alignment horizontal="right" wrapText="1"/>
      <protection/>
    </xf>
    <xf numFmtId="4" fontId="1" fillId="32" borderId="13" xfId="0" applyNumberFormat="1" applyFont="1" applyFill="1" applyBorder="1" applyAlignment="1">
      <alignment horizontal="center" vertical="center" wrapText="1"/>
    </xf>
    <xf numFmtId="3" fontId="1" fillId="32" borderId="21" xfId="0" applyNumberFormat="1" applyFont="1" applyFill="1" applyBorder="1" applyAlignment="1">
      <alignment horizontal="center" vertical="center" wrapText="1"/>
    </xf>
    <xf numFmtId="3" fontId="1" fillId="32" borderId="22" xfId="0" applyNumberFormat="1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3" fontId="1" fillId="32" borderId="23" xfId="0" applyNumberFormat="1" applyFont="1" applyFill="1" applyBorder="1" applyAlignment="1">
      <alignment horizontal="center" vertical="center" wrapText="1"/>
    </xf>
    <xf numFmtId="3" fontId="2" fillId="32" borderId="13" xfId="0" applyNumberFormat="1" applyFont="1" applyFill="1" applyBorder="1" applyAlignment="1">
      <alignment horizontal="center" vertical="center" wrapText="1"/>
    </xf>
    <xf numFmtId="3" fontId="1" fillId="32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5" fillId="0" borderId="0" xfId="59" applyFont="1" applyFill="1" applyAlignment="1">
      <alignment horizontal="right" vertical="center" wrapText="1"/>
      <protection/>
    </xf>
    <xf numFmtId="3" fontId="1" fillId="32" borderId="24" xfId="0" applyNumberFormat="1" applyFont="1" applyFill="1" applyBorder="1" applyAlignment="1">
      <alignment horizontal="center" vertical="center" wrapText="1"/>
    </xf>
    <xf numFmtId="3" fontId="1" fillId="32" borderId="25" xfId="0" applyNumberFormat="1" applyFont="1" applyFill="1" applyBorder="1" applyAlignment="1">
      <alignment horizontal="center" vertical="center" wrapText="1"/>
    </xf>
    <xf numFmtId="3" fontId="1" fillId="32" borderId="26" xfId="0" applyNumberFormat="1" applyFont="1" applyFill="1" applyBorder="1" applyAlignment="1">
      <alignment horizontal="center" vertical="center" wrapText="1"/>
    </xf>
    <xf numFmtId="3" fontId="1" fillId="32" borderId="27" xfId="0" applyNumberFormat="1" applyFont="1" applyFill="1" applyBorder="1" applyAlignment="1">
      <alignment horizontal="center" vertical="center" wrapText="1"/>
    </xf>
    <xf numFmtId="3" fontId="1" fillId="32" borderId="28" xfId="0" applyNumberFormat="1" applyFont="1" applyFill="1" applyBorder="1" applyAlignment="1">
      <alignment horizontal="center" vertical="center" wrapText="1"/>
    </xf>
    <xf numFmtId="3" fontId="1" fillId="32" borderId="29" xfId="0" applyNumberFormat="1" applyFont="1" applyFill="1" applyBorder="1" applyAlignment="1">
      <alignment horizontal="center" vertical="center" wrapText="1"/>
    </xf>
    <xf numFmtId="3" fontId="1" fillId="32" borderId="30" xfId="0" applyNumberFormat="1" applyFont="1" applyFill="1" applyBorder="1" applyAlignment="1">
      <alignment horizontal="center" vertical="center" wrapText="1"/>
    </xf>
    <xf numFmtId="3" fontId="1" fillId="32" borderId="31" xfId="0" applyNumberFormat="1" applyFont="1" applyFill="1" applyBorder="1" applyAlignment="1">
      <alignment horizontal="center" vertical="center" wrapText="1"/>
    </xf>
    <xf numFmtId="3" fontId="1" fillId="32" borderId="32" xfId="0" applyNumberFormat="1" applyFont="1" applyFill="1" applyBorder="1" applyAlignment="1">
      <alignment horizontal="center" vertical="center" wrapText="1"/>
    </xf>
    <xf numFmtId="0" fontId="5" fillId="0" borderId="0" xfId="59" applyFont="1" applyFill="1" applyAlignment="1">
      <alignment vertical="center" wrapText="1"/>
      <protection/>
    </xf>
    <xf numFmtId="0" fontId="6" fillId="0" borderId="0" xfId="60" applyAlignment="1">
      <alignment horizontal="center"/>
      <protection/>
    </xf>
    <xf numFmtId="0" fontId="5" fillId="0" borderId="0" xfId="61" applyFont="1" applyAlignment="1">
      <alignment horizontal="right"/>
      <protection/>
    </xf>
    <xf numFmtId="4" fontId="1" fillId="32" borderId="23" xfId="0" applyNumberFormat="1" applyFont="1" applyFill="1" applyBorder="1" applyAlignment="1">
      <alignment horizontal="center" vertical="center" wrapText="1"/>
    </xf>
    <xf numFmtId="3" fontId="2" fillId="32" borderId="13" xfId="60" applyNumberFormat="1" applyFont="1" applyFill="1" applyBorder="1" applyAlignment="1">
      <alignment horizontal="left" vertical="center" wrapText="1"/>
      <protection/>
    </xf>
    <xf numFmtId="4" fontId="2" fillId="32" borderId="23" xfId="0" applyNumberFormat="1" applyFont="1" applyFill="1" applyBorder="1" applyAlignment="1">
      <alignment vertical="center" wrapText="1"/>
    </xf>
    <xf numFmtId="4" fontId="2" fillId="32" borderId="13" xfId="0" applyNumberFormat="1" applyFont="1" applyFill="1" applyBorder="1" applyAlignment="1">
      <alignment vertical="center" wrapText="1"/>
    </xf>
    <xf numFmtId="0" fontId="2" fillId="32" borderId="13" xfId="0" applyFont="1" applyFill="1" applyBorder="1" applyAlignment="1">
      <alignment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4" fontId="2" fillId="32" borderId="23" xfId="0" applyNumberFormat="1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vertical="center" wrapText="1"/>
    </xf>
    <xf numFmtId="0" fontId="2" fillId="32" borderId="19" xfId="0" applyFont="1" applyFill="1" applyBorder="1" applyAlignment="1">
      <alignment vertical="center" wrapText="1"/>
    </xf>
    <xf numFmtId="0" fontId="1" fillId="32" borderId="13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center" vertical="center" wrapText="1"/>
    </xf>
    <xf numFmtId="3" fontId="2" fillId="32" borderId="13" xfId="0" applyNumberFormat="1" applyFont="1" applyFill="1" applyBorder="1" applyAlignment="1">
      <alignment horizontal="center" vertical="center" wrapText="1"/>
    </xf>
    <xf numFmtId="41" fontId="3" fillId="32" borderId="33" xfId="61" applyNumberFormat="1" applyFont="1" applyFill="1" applyBorder="1" applyAlignment="1">
      <alignment horizontal="center"/>
      <protection/>
    </xf>
    <xf numFmtId="195" fontId="20" fillId="32" borderId="34" xfId="72" applyNumberFormat="1" applyFont="1" applyFill="1" applyBorder="1" applyAlignment="1">
      <alignment horizontal="center" vertical="center" wrapText="1"/>
    </xf>
    <xf numFmtId="195" fontId="20" fillId="32" borderId="35" xfId="72" applyNumberFormat="1" applyFont="1" applyFill="1" applyBorder="1" applyAlignment="1">
      <alignment horizontal="center" vertical="center" wrapText="1"/>
    </xf>
    <xf numFmtId="41" fontId="4" fillId="32" borderId="34" xfId="61" applyNumberFormat="1" applyFont="1" applyFill="1" applyBorder="1" applyAlignment="1">
      <alignment horizontal="center"/>
      <protection/>
    </xf>
    <xf numFmtId="41" fontId="4" fillId="32" borderId="35" xfId="61" applyNumberFormat="1" applyFont="1" applyFill="1" applyBorder="1" applyAlignment="1">
      <alignment horizontal="center"/>
      <protection/>
    </xf>
    <xf numFmtId="195" fontId="20" fillId="32" borderId="34" xfId="75" applyNumberFormat="1" applyFont="1" applyFill="1" applyBorder="1" applyAlignment="1">
      <alignment horizontal="center" vertical="center" wrapText="1"/>
    </xf>
    <xf numFmtId="195" fontId="20" fillId="32" borderId="35" xfId="75" applyNumberFormat="1" applyFont="1" applyFill="1" applyBorder="1" applyAlignment="1">
      <alignment horizontal="center" vertical="center" wrapText="1"/>
    </xf>
    <xf numFmtId="41" fontId="3" fillId="32" borderId="35" xfId="61" applyNumberFormat="1" applyFont="1" applyFill="1" applyBorder="1" applyAlignment="1">
      <alignment horizontal="center" vertical="center"/>
      <protection/>
    </xf>
    <xf numFmtId="175" fontId="20" fillId="32" borderId="34" xfId="72" applyFont="1" applyFill="1" applyBorder="1" applyAlignment="1">
      <alignment horizontal="center" vertical="center" wrapText="1"/>
    </xf>
    <xf numFmtId="175" fontId="20" fillId="32" borderId="35" xfId="72" applyFont="1" applyFill="1" applyBorder="1" applyAlignment="1">
      <alignment horizontal="center" vertical="center" wrapText="1"/>
    </xf>
    <xf numFmtId="41" fontId="3" fillId="32" borderId="36" xfId="61" applyNumberFormat="1" applyFont="1" applyFill="1" applyBorder="1" applyAlignment="1">
      <alignment horizontal="center" vertical="center"/>
      <protection/>
    </xf>
    <xf numFmtId="41" fontId="3" fillId="32" borderId="37" xfId="61" applyNumberFormat="1" applyFont="1" applyFill="1" applyBorder="1" applyAlignment="1">
      <alignment horizontal="center" vertical="center"/>
      <protection/>
    </xf>
    <xf numFmtId="3" fontId="1" fillId="32" borderId="13" xfId="0" applyNumberFormat="1" applyFont="1" applyFill="1" applyBorder="1" applyAlignment="1">
      <alignment vertical="center" wrapText="1"/>
    </xf>
    <xf numFmtId="41" fontId="3" fillId="32" borderId="38" xfId="61" applyNumberFormat="1" applyFont="1" applyFill="1" applyBorder="1" applyAlignment="1">
      <alignment horizontal="center"/>
      <protection/>
    </xf>
    <xf numFmtId="41" fontId="3" fillId="32" borderId="39" xfId="61" applyNumberFormat="1" applyFont="1" applyFill="1" applyBorder="1" applyAlignment="1">
      <alignment horizontal="center"/>
      <protection/>
    </xf>
    <xf numFmtId="195" fontId="3" fillId="32" borderId="34" xfId="72" applyNumberFormat="1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32" borderId="40" xfId="0" applyFont="1" applyFill="1" applyBorder="1" applyAlignment="1">
      <alignment horizontal="center" vertical="center" wrapText="1"/>
    </xf>
    <xf numFmtId="0" fontId="2" fillId="32" borderId="41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40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 wrapText="1"/>
    </xf>
    <xf numFmtId="3" fontId="2" fillId="32" borderId="14" xfId="0" applyNumberFormat="1" applyFont="1" applyFill="1" applyBorder="1" applyAlignment="1">
      <alignment horizontal="center" vertical="center" wrapText="1"/>
    </xf>
    <xf numFmtId="49" fontId="3" fillId="0" borderId="42" xfId="61" applyNumberFormat="1" applyFont="1" applyBorder="1" applyAlignment="1">
      <alignment horizontal="center"/>
      <protection/>
    </xf>
    <xf numFmtId="41" fontId="3" fillId="32" borderId="43" xfId="61" applyNumberFormat="1" applyFont="1" applyFill="1" applyBorder="1" applyAlignment="1">
      <alignment horizontal="center"/>
      <protection/>
    </xf>
    <xf numFmtId="0" fontId="4" fillId="0" borderId="42" xfId="61" applyFont="1" applyBorder="1" applyAlignment="1">
      <alignment horizontal="left" wrapText="1"/>
      <protection/>
    </xf>
    <xf numFmtId="0" fontId="16" fillId="0" borderId="0" xfId="59" applyFont="1" applyFill="1" applyAlignment="1">
      <alignment vertical="center" wrapText="1"/>
      <protection/>
    </xf>
    <xf numFmtId="0" fontId="4" fillId="0" borderId="40" xfId="60" applyFont="1" applyFill="1" applyBorder="1" applyAlignment="1">
      <alignment horizontal="center" vertical="center" wrapText="1"/>
      <protection/>
    </xf>
    <xf numFmtId="0" fontId="4" fillId="0" borderId="40" xfId="60" applyFont="1" applyFill="1" applyBorder="1" applyAlignment="1">
      <alignment vertical="center" wrapText="1"/>
      <protection/>
    </xf>
    <xf numFmtId="0" fontId="4" fillId="32" borderId="13" xfId="60" applyFont="1" applyFill="1" applyBorder="1" applyAlignment="1">
      <alignment horizontal="center" vertical="center" wrapText="1"/>
      <protection/>
    </xf>
    <xf numFmtId="0" fontId="4" fillId="32" borderId="23" xfId="60" applyFont="1" applyFill="1" applyBorder="1" applyAlignment="1">
      <alignment horizontal="center" vertical="center" wrapText="1"/>
      <protection/>
    </xf>
    <xf numFmtId="0" fontId="4" fillId="32" borderId="13" xfId="60" applyFont="1" applyFill="1" applyBorder="1" applyAlignment="1">
      <alignment horizontal="center" wrapText="1"/>
      <protection/>
    </xf>
    <xf numFmtId="0" fontId="4" fillId="0" borderId="13" xfId="60" applyFont="1" applyFill="1" applyBorder="1" applyAlignment="1">
      <alignment horizontal="center" vertical="center" wrapText="1"/>
      <protection/>
    </xf>
    <xf numFmtId="3" fontId="3" fillId="0" borderId="13" xfId="60" applyNumberFormat="1" applyFont="1" applyFill="1" applyBorder="1" applyAlignment="1">
      <alignment horizontal="left" vertical="center" wrapText="1"/>
      <protection/>
    </xf>
    <xf numFmtId="175" fontId="3" fillId="32" borderId="13" xfId="72" applyFont="1" applyFill="1" applyBorder="1" applyAlignment="1">
      <alignment horizontal="center" vertical="center" wrapText="1"/>
    </xf>
    <xf numFmtId="175" fontId="4" fillId="32" borderId="23" xfId="72" applyFont="1" applyFill="1" applyBorder="1" applyAlignment="1">
      <alignment horizontal="center" vertical="center" wrapText="1"/>
    </xf>
    <xf numFmtId="0" fontId="3" fillId="0" borderId="13" xfId="60" applyFont="1" applyFill="1" applyBorder="1" applyAlignment="1">
      <alignment horizontal="center" vertical="center" wrapText="1"/>
      <protection/>
    </xf>
    <xf numFmtId="175" fontId="3" fillId="32" borderId="23" xfId="72" applyFont="1" applyFill="1" applyBorder="1" applyAlignment="1">
      <alignment horizontal="center" vertical="center" wrapText="1"/>
    </xf>
    <xf numFmtId="0" fontId="4" fillId="0" borderId="13" xfId="60" applyFont="1" applyFill="1" applyBorder="1" applyAlignment="1">
      <alignment vertical="center" wrapText="1"/>
      <protection/>
    </xf>
    <xf numFmtId="0" fontId="4" fillId="0" borderId="13" xfId="59" applyFont="1" applyFill="1" applyBorder="1" applyAlignment="1">
      <alignment horizontal="center" vertical="center" wrapText="1"/>
      <protection/>
    </xf>
    <xf numFmtId="175" fontId="4" fillId="32" borderId="13" xfId="72" applyFont="1" applyFill="1" applyBorder="1" applyAlignment="1">
      <alignment horizontal="center" vertical="center" wrapText="1"/>
    </xf>
    <xf numFmtId="3" fontId="4" fillId="0" borderId="13" xfId="60" applyNumberFormat="1" applyFont="1" applyFill="1" applyBorder="1" applyAlignment="1">
      <alignment horizontal="left" vertical="center" wrapText="1"/>
      <protection/>
    </xf>
    <xf numFmtId="49" fontId="4" fillId="0" borderId="13" xfId="59" applyNumberFormat="1" applyFont="1" applyFill="1" applyBorder="1" applyAlignment="1">
      <alignment horizontal="center" vertical="center" wrapText="1"/>
      <protection/>
    </xf>
    <xf numFmtId="49" fontId="4" fillId="0" borderId="13" xfId="60" applyNumberFormat="1" applyFont="1" applyFill="1" applyBorder="1" applyAlignment="1">
      <alignment horizontal="center" vertical="center" wrapText="1"/>
      <protection/>
    </xf>
    <xf numFmtId="49" fontId="3" fillId="0" borderId="13" xfId="60" applyNumberFormat="1" applyFont="1" applyFill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vertical="center" wrapText="1"/>
      <protection/>
    </xf>
    <xf numFmtId="0" fontId="4" fillId="0" borderId="15" xfId="59" applyFont="1" applyFill="1" applyBorder="1" applyAlignment="1">
      <alignment horizontal="center" vertical="center" wrapText="1"/>
      <protection/>
    </xf>
    <xf numFmtId="175" fontId="4" fillId="32" borderId="15" xfId="72" applyFont="1" applyFill="1" applyBorder="1" applyAlignment="1">
      <alignment horizontal="center" vertical="center" wrapText="1"/>
    </xf>
    <xf numFmtId="175" fontId="4" fillId="32" borderId="24" xfId="72" applyFont="1" applyFill="1" applyBorder="1" applyAlignment="1">
      <alignment horizontal="center" vertical="center" wrapText="1"/>
    </xf>
    <xf numFmtId="0" fontId="4" fillId="0" borderId="17" xfId="60" applyFont="1" applyFill="1" applyBorder="1" applyAlignment="1">
      <alignment horizontal="center" vertical="center" wrapText="1"/>
      <protection/>
    </xf>
    <xf numFmtId="0" fontId="4" fillId="0" borderId="17" xfId="59" applyFont="1" applyFill="1" applyBorder="1" applyAlignment="1">
      <alignment horizontal="center" vertical="center" wrapText="1"/>
      <protection/>
    </xf>
    <xf numFmtId="175" fontId="4" fillId="32" borderId="17" xfId="72" applyFont="1" applyFill="1" applyBorder="1" applyAlignment="1">
      <alignment horizontal="center" vertical="center" wrapText="1"/>
    </xf>
    <xf numFmtId="175" fontId="4" fillId="32" borderId="28" xfId="72" applyFont="1" applyFill="1" applyBorder="1" applyAlignment="1">
      <alignment horizontal="center" vertical="center" wrapText="1"/>
    </xf>
    <xf numFmtId="0" fontId="4" fillId="0" borderId="19" xfId="60" applyFont="1" applyFill="1" applyBorder="1" applyAlignment="1">
      <alignment horizontal="center" vertical="center" wrapText="1"/>
      <protection/>
    </xf>
    <xf numFmtId="0" fontId="4" fillId="0" borderId="19" xfId="59" applyFont="1" applyFill="1" applyBorder="1" applyAlignment="1">
      <alignment horizontal="center" vertical="center" wrapText="1"/>
      <protection/>
    </xf>
    <xf numFmtId="175" fontId="4" fillId="32" borderId="19" xfId="72" applyFont="1" applyFill="1" applyBorder="1" applyAlignment="1">
      <alignment horizontal="center" vertical="center" wrapText="1"/>
    </xf>
    <xf numFmtId="175" fontId="4" fillId="32" borderId="29" xfId="72" applyFont="1" applyFill="1" applyBorder="1" applyAlignment="1">
      <alignment horizontal="center" vertical="center" wrapText="1"/>
    </xf>
    <xf numFmtId="3" fontId="4" fillId="0" borderId="15" xfId="60" applyNumberFormat="1" applyFont="1" applyFill="1" applyBorder="1" applyAlignment="1">
      <alignment horizontal="left" vertical="center" wrapText="1"/>
      <protection/>
    </xf>
    <xf numFmtId="49" fontId="4" fillId="0" borderId="15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9" xfId="59" applyNumberFormat="1" applyFont="1" applyFill="1" applyBorder="1" applyAlignment="1">
      <alignment horizontal="center" vertical="center" wrapText="1"/>
      <protection/>
    </xf>
    <xf numFmtId="49" fontId="4" fillId="0" borderId="15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center" vertical="center" wrapText="1"/>
      <protection/>
    </xf>
    <xf numFmtId="49" fontId="4" fillId="0" borderId="19" xfId="60" applyNumberFormat="1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vertical="center" wrapText="1"/>
      <protection/>
    </xf>
    <xf numFmtId="0" fontId="4" fillId="0" borderId="0" xfId="60" applyFont="1" applyAlignment="1">
      <alignment horizontal="right" vertical="top"/>
      <protection/>
    </xf>
    <xf numFmtId="0" fontId="1" fillId="0" borderId="40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2" fillId="0" borderId="0" xfId="60" applyFont="1" applyAlignment="1">
      <alignment horizontal="right" vertical="top"/>
      <protection/>
    </xf>
    <xf numFmtId="175" fontId="3" fillId="32" borderId="29" xfId="72" applyFont="1" applyFill="1" applyBorder="1" applyAlignment="1">
      <alignment horizontal="center" vertical="center" wrapText="1"/>
    </xf>
    <xf numFmtId="43" fontId="9" fillId="0" borderId="0" xfId="0" applyNumberFormat="1" applyFont="1" applyAlignment="1">
      <alignment/>
    </xf>
    <xf numFmtId="0" fontId="1" fillId="32" borderId="2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32" borderId="13" xfId="0" applyFont="1" applyFill="1" applyBorder="1" applyAlignment="1">
      <alignment horizontal="center" vertical="center" wrapText="1"/>
    </xf>
    <xf numFmtId="2" fontId="1" fillId="32" borderId="1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" fillId="32" borderId="13" xfId="0" applyFont="1" applyFill="1" applyBorder="1" applyAlignment="1">
      <alignment horizontal="center" vertical="center" wrapText="1"/>
    </xf>
    <xf numFmtId="0" fontId="1" fillId="32" borderId="40" xfId="0" applyFont="1" applyFill="1" applyBorder="1" applyAlignment="1">
      <alignment horizontal="center" vertical="center" wrapText="1"/>
    </xf>
    <xf numFmtId="0" fontId="1" fillId="32" borderId="40" xfId="0" applyFont="1" applyFill="1" applyBorder="1" applyAlignment="1">
      <alignment horizontal="left" vertical="center" wrapText="1"/>
    </xf>
    <xf numFmtId="0" fontId="2" fillId="32" borderId="44" xfId="0" applyFont="1" applyFill="1" applyBorder="1" applyAlignment="1">
      <alignment horizontal="left" vertical="center" wrapText="1"/>
    </xf>
    <xf numFmtId="0" fontId="2" fillId="32" borderId="44" xfId="0" applyFont="1" applyFill="1" applyBorder="1" applyAlignment="1">
      <alignment horizontal="center" vertical="center" wrapText="1"/>
    </xf>
    <xf numFmtId="0" fontId="2" fillId="32" borderId="45" xfId="0" applyFont="1" applyFill="1" applyBorder="1" applyAlignment="1">
      <alignment horizontal="center" vertical="center" wrapText="1"/>
    </xf>
    <xf numFmtId="3" fontId="2" fillId="32" borderId="45" xfId="0" applyNumberFormat="1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left" vertical="center" wrapText="1"/>
    </xf>
    <xf numFmtId="0" fontId="1" fillId="32" borderId="32" xfId="0" applyFont="1" applyFill="1" applyBorder="1" applyAlignment="1">
      <alignment horizontal="center" vertical="center" wrapText="1"/>
    </xf>
    <xf numFmtId="0" fontId="1" fillId="32" borderId="32" xfId="0" applyFont="1" applyFill="1" applyBorder="1" applyAlignment="1">
      <alignment horizontal="left" vertical="center" wrapText="1"/>
    </xf>
    <xf numFmtId="0" fontId="1" fillId="32" borderId="46" xfId="0" applyFont="1" applyFill="1" applyBorder="1" applyAlignment="1">
      <alignment horizontal="center" vertical="center" wrapText="1"/>
    </xf>
    <xf numFmtId="3" fontId="2" fillId="32" borderId="46" xfId="0" applyNumberFormat="1" applyFont="1" applyFill="1" applyBorder="1" applyAlignment="1">
      <alignment horizontal="center" vertical="center" wrapText="1"/>
    </xf>
    <xf numFmtId="0" fontId="1" fillId="32" borderId="45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2" fontId="2" fillId="32" borderId="13" xfId="0" applyNumberFormat="1" applyFont="1" applyFill="1" applyBorder="1" applyAlignment="1">
      <alignment horizontal="center" vertical="center" wrapText="1"/>
    </xf>
    <xf numFmtId="2" fontId="1" fillId="32" borderId="13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57" fillId="0" borderId="0" xfId="0" applyFont="1" applyAlignment="1">
      <alignment/>
    </xf>
    <xf numFmtId="0" fontId="6" fillId="0" borderId="0" xfId="60" applyAlignment="1">
      <alignment horizontal="right"/>
      <protection/>
    </xf>
    <xf numFmtId="0" fontId="2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7" fillId="0" borderId="0" xfId="43" applyAlignment="1" applyProtection="1">
      <alignment horizontal="center"/>
      <protection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60" applyFont="1" applyFill="1" applyAlignment="1">
      <alignment horizontal="left" vertical="top" wrapText="1"/>
      <protection/>
    </xf>
    <xf numFmtId="0" fontId="1" fillId="32" borderId="23" xfId="0" applyFont="1" applyFill="1" applyBorder="1" applyAlignment="1">
      <alignment horizontal="center" vertical="center" wrapText="1"/>
    </xf>
    <xf numFmtId="0" fontId="1" fillId="32" borderId="47" xfId="0" applyFont="1" applyFill="1" applyBorder="1" applyAlignment="1">
      <alignment horizontal="center" vertical="center" wrapText="1"/>
    </xf>
    <xf numFmtId="0" fontId="2" fillId="0" borderId="0" xfId="60" applyFont="1" applyAlignment="1">
      <alignment horizontal="left" vertical="top" wrapText="1"/>
      <protection/>
    </xf>
    <xf numFmtId="0" fontId="0" fillId="0" borderId="0" xfId="0" applyAlignment="1">
      <alignment vertical="top" wrapText="1"/>
    </xf>
    <xf numFmtId="0" fontId="5" fillId="0" borderId="0" xfId="59" applyFont="1" applyFill="1" applyAlignment="1">
      <alignment horizontal="right" vertical="center" wrapText="1"/>
      <protection/>
    </xf>
    <xf numFmtId="4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75" fontId="0" fillId="0" borderId="0" xfId="75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6" fillId="0" borderId="0" xfId="59" applyFont="1" applyFill="1" applyAlignment="1">
      <alignment horizontal="right" vertical="center" wrapText="1"/>
      <protection/>
    </xf>
    <xf numFmtId="0" fontId="2" fillId="0" borderId="4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4" fillId="0" borderId="0" xfId="60" applyFont="1" applyAlignment="1">
      <alignment horizontal="left" wrapText="1"/>
      <protection/>
    </xf>
    <xf numFmtId="0" fontId="19" fillId="0" borderId="0" xfId="0" applyFont="1" applyBorder="1" applyAlignment="1">
      <alignment horizontal="center" wrapText="1"/>
    </xf>
    <xf numFmtId="0" fontId="3" fillId="0" borderId="0" xfId="60" applyFont="1" applyFill="1" applyAlignment="1">
      <alignment horizontal="center" wrapText="1"/>
      <protection/>
    </xf>
    <xf numFmtId="0" fontId="5" fillId="0" borderId="0" xfId="0" applyFont="1" applyFill="1" applyAlignment="1">
      <alignment horizontal="right"/>
    </xf>
    <xf numFmtId="0" fontId="4" fillId="0" borderId="50" xfId="61" applyFont="1" applyBorder="1" applyAlignment="1">
      <alignment horizontal="center" vertical="center" wrapText="1"/>
      <protection/>
    </xf>
    <xf numFmtId="0" fontId="4" fillId="0" borderId="51" xfId="61" applyFont="1" applyBorder="1" applyAlignment="1">
      <alignment horizontal="center" vertical="center" wrapText="1"/>
      <protection/>
    </xf>
    <xf numFmtId="0" fontId="20" fillId="0" borderId="0" xfId="60" applyFont="1" applyFill="1" applyAlignment="1">
      <alignment horizontal="center" vertical="center" wrapText="1"/>
      <protection/>
    </xf>
    <xf numFmtId="0" fontId="4" fillId="0" borderId="52" xfId="61" applyFont="1" applyBorder="1" applyAlignment="1">
      <alignment horizontal="center" vertical="center" wrapText="1"/>
      <protection/>
    </xf>
    <xf numFmtId="0" fontId="4" fillId="0" borderId="53" xfId="61" applyFont="1" applyBorder="1" applyAlignment="1">
      <alignment horizontal="center" vertical="center" wrapText="1"/>
      <protection/>
    </xf>
    <xf numFmtId="0" fontId="4" fillId="0" borderId="54" xfId="61" applyFont="1" applyBorder="1" applyAlignment="1">
      <alignment horizontal="center" vertical="center" wrapText="1"/>
      <protection/>
    </xf>
    <xf numFmtId="0" fontId="12" fillId="0" borderId="0" xfId="61" applyFont="1" applyAlignment="1">
      <alignment horizontal="center" wrapText="1"/>
      <protection/>
    </xf>
    <xf numFmtId="0" fontId="3" fillId="32" borderId="0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left" wrapText="1"/>
    </xf>
    <xf numFmtId="0" fontId="1" fillId="32" borderId="49" xfId="0" applyFont="1" applyFill="1" applyBorder="1" applyAlignment="1">
      <alignment horizontal="center" vertical="center" wrapText="1"/>
    </xf>
  </cellXfs>
  <cellStyles count="64">
    <cellStyle name="Normal" xfId="0"/>
    <cellStyle name="_!!! отчетные Форматы минэнерго к ИП 2011 (1.11.10)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_! СВОД калькуляция 2010 (с занесением данных от ЦФО) испр 24.11.09" xfId="59"/>
    <cellStyle name="Обычный_Приложение 1" xfId="60"/>
    <cellStyle name="Обычный_Смета  по методике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Процентный 3" xfId="68"/>
    <cellStyle name="Связанная ячейка" xfId="69"/>
    <cellStyle name="Стиль 1" xfId="70"/>
    <cellStyle name="Текст предупреждения" xfId="71"/>
    <cellStyle name="Comma" xfId="72"/>
    <cellStyle name="Comma [0]" xfId="73"/>
    <cellStyle name="Финансовый 2" xfId="74"/>
    <cellStyle name="Финансовый 3" xfId="75"/>
    <cellStyle name="Формула_GRES.2007.5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82;&#1086;&#1085;&#1086;&#1084;&#1080;&#1082;&#1072;\&#1057;&#1052;&#1048;\&#1058;&#1040;&#1056;&#1048;&#1060;&#1054;&#1054;&#1041;&#1056;&#1040;&#1047;&#1054;&#1042;&#1040;&#1053;&#1048;&#1045;\&#1058;&#1055;&#1055;\&#1058;&#1040;&#1056;&#1048;&#1060;&#1067;%202016\&#1048;&#1089;&#1087;&#1086;&#1083;&#1085;&#1077;&#1085;&#1080;&#1077;%20&#1087;&#1088;&#1080;&#1082;&#1072;&#1079;&#1072;\&#1057;&#1086;&#1075;&#1083;&#1072;&#1089;&#1086;&#1074;&#1072;&#1085;&#1085;&#1099;&#1081;%20&#1074;&#1072;&#1088;&#1080;&#1072;&#1085;&#1090;%2007.10\&#1042;&#1069;%20&#1087;&#1086;&#1076;%20&#1092;&#1072;&#1082;&#1090;%202012-2014%20&#1089;%20&#1091;&#1095;%20%20&#1082;&#1086;&#1101;&#1092;%20%20&#1076;&#1080;&#1085;&#1072;&#1084;&#1080;&#1082;&#1080;%20&#1092;&#1072;&#1082;&#1090;&#1072;%202014%20&#1082;%202013%20(07%2010%2015)%20(3)%20(&#1040;&#1074;&#1090;&#1086;&#1089;&#1086;&#1093;&#1088;&#1072;&#1085;&#1077;&#1085;&#1085;&#1099;&#1081;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7;&#1089;&#1090;&#1088;&#1099;%20+%20&#1055;&#1088;&#1080;&#1083;%208%20&#1082;%20&#1058;&#1047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_2__&#1055;&#1088;&#1080;&#1083;&#1086;&#1078;&#1077;&#1085;&#1080;&#1103;_6-7_(&#1056;&#1072;&#1089;&#1082;&#1088;&#1099;&#1090;&#1080;&#1077;_&#1080;&#1085;&#1092;&#1086;&#1088;&#1084;&#1072;&#1094;&#1080;&#1080;)%20(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. АНАЛИЗ"/>
      <sheetName val="12.Анализ производства"/>
      <sheetName val="Приложение 4 (производство)"/>
      <sheetName val="Аналитика спроса исп"/>
      <sheetName val="Аналитика спроса"/>
      <sheetName val="Приложение 5 (НВВ)"/>
      <sheetName val="Приложение 5 (НВВ) (а)"/>
      <sheetName val=".Приложение 6 (кальк) "/>
      <sheetName val="Приложение 7 "/>
      <sheetName val="3Приложение 6 (кальк) +льг"/>
      <sheetName val="4.Таблица 7 .1"/>
      <sheetName val="5.Таблица 7.2"/>
      <sheetName val="6.Таблица 7.3 Подг ТУ"/>
      <sheetName val="Таблица 7.4 разраб_ ПСД"/>
      <sheetName val="7.Таблица 7.5 Проверка вып.ТУ"/>
      <sheetName val="Таблица 7.6 Ростехнадзор"/>
      <sheetName val="Таблица 7.7 факт присоед"/>
      <sheetName val="Таблица 7.8 прям"/>
      <sheetName val="Таблица 7.9 косв"/>
      <sheetName val=" Прил 8 инвест за 3 года "/>
      <sheetName val="Приложение 9 СТС"/>
      <sheetName val="Расчет Удельных прил.9.1. "/>
      <sheetName val="Реестр по ТП ВЭ к ТСО и ФСК"/>
      <sheetName val="Лист1"/>
    </sheetNames>
    <sheetDataSet>
      <sheetData sheetId="19">
        <row r="20">
          <cell r="AH20">
            <v>1518.3666666666666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Прил 8 инвест за 3 года "/>
      <sheetName val="Реестр__ИП 2013 (2)"/>
      <sheetName val="Реестр__ИП 2014"/>
      <sheetName val="Реестр__ИП 2015 (2)"/>
      <sheetName val="Среднеариф.по стоимости"/>
    </sheetNames>
    <sheetDataSet>
      <sheetData sheetId="0">
        <row r="23">
          <cell r="N23">
            <v>16.391000000000002</v>
          </cell>
          <cell r="R23">
            <v>7.066833333333332</v>
          </cell>
        </row>
        <row r="28">
          <cell r="N28">
            <v>0.12</v>
          </cell>
          <cell r="R28">
            <v>0.08499999999999999</v>
          </cell>
        </row>
        <row r="33">
          <cell r="N33">
            <v>0.301</v>
          </cell>
          <cell r="R33">
            <v>1.3190000000000002</v>
          </cell>
        </row>
        <row r="43">
          <cell r="N43">
            <v>2.155</v>
          </cell>
          <cell r="R43">
            <v>1.775</v>
          </cell>
        </row>
        <row r="53">
          <cell r="N53">
            <v>1.0833333333333333</v>
          </cell>
          <cell r="R53">
            <v>0.641</v>
          </cell>
        </row>
        <row r="56">
          <cell r="N56">
            <v>0.378</v>
          </cell>
        </row>
        <row r="63">
          <cell r="N63">
            <v>2.7555</v>
          </cell>
          <cell r="R63">
            <v>3.3369999999999997</v>
          </cell>
        </row>
        <row r="68">
          <cell r="R68">
            <v>0.03</v>
          </cell>
        </row>
        <row r="83">
          <cell r="N83">
            <v>5.064333333333334</v>
          </cell>
          <cell r="R83">
            <v>1.38</v>
          </cell>
        </row>
        <row r="88">
          <cell r="N88">
            <v>1.162</v>
          </cell>
        </row>
        <row r="113">
          <cell r="N113">
            <v>1.42</v>
          </cell>
        </row>
        <row r="116">
          <cell r="N116">
            <v>1.76</v>
          </cell>
        </row>
      </sheetData>
      <sheetData sheetId="4">
        <row r="2">
          <cell r="E2">
            <v>22448.22633333333</v>
          </cell>
        </row>
        <row r="3">
          <cell r="E3">
            <v>20384.254333333334</v>
          </cell>
        </row>
        <row r="4">
          <cell r="E4">
            <v>473.5</v>
          </cell>
        </row>
        <row r="5">
          <cell r="E5">
            <v>5217.5</v>
          </cell>
        </row>
        <row r="6">
          <cell r="E6">
            <v>9089.168666666666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6"/>
      <sheetName val="Приложение 7"/>
    </sheetNames>
    <sheetDataSet>
      <sheetData sheetId="1">
        <row r="13">
          <cell r="B13">
            <v>22347.333333333332</v>
          </cell>
        </row>
        <row r="14">
          <cell r="B14">
            <v>19917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.PBox@ve.mrsk-yuga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J54"/>
  <sheetViews>
    <sheetView tabSelected="1" view="pageBreakPreview" zoomScaleSheetLayoutView="100" zoomScalePageLayoutView="0" workbookViewId="0" topLeftCell="A1">
      <selection activeCell="A6" sqref="A6:I6"/>
    </sheetView>
  </sheetViews>
  <sheetFormatPr defaultColWidth="9.00390625" defaultRowHeight="12.75"/>
  <cols>
    <col min="4" max="4" width="5.875" style="0" customWidth="1"/>
    <col min="9" max="9" width="16.875" style="0" customWidth="1"/>
  </cols>
  <sheetData>
    <row r="1" spans="1:9" ht="12.75">
      <c r="A1" s="2"/>
      <c r="B1" s="2"/>
      <c r="C1" s="2"/>
      <c r="D1" s="2"/>
      <c r="E1" s="2"/>
      <c r="F1" s="2"/>
      <c r="G1" s="2"/>
      <c r="H1" s="195" t="s">
        <v>103</v>
      </c>
      <c r="I1" s="195"/>
    </row>
    <row r="2" spans="1:9" ht="31.5" customHeight="1">
      <c r="A2" s="2"/>
      <c r="B2" s="2"/>
      <c r="C2" s="2"/>
      <c r="D2" s="2"/>
      <c r="E2" s="2"/>
      <c r="F2" s="196" t="s">
        <v>104</v>
      </c>
      <c r="G2" s="196"/>
      <c r="H2" s="196"/>
      <c r="I2" s="196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8.75">
      <c r="A6" s="197" t="s">
        <v>105</v>
      </c>
      <c r="B6" s="197"/>
      <c r="C6" s="197"/>
      <c r="D6" s="197"/>
      <c r="E6" s="197"/>
      <c r="F6" s="197"/>
      <c r="G6" s="197"/>
      <c r="H6" s="197"/>
      <c r="I6" s="197"/>
    </row>
    <row r="7" spans="1:9" ht="18.75">
      <c r="A7" s="197" t="s">
        <v>106</v>
      </c>
      <c r="B7" s="197"/>
      <c r="C7" s="197"/>
      <c r="D7" s="197"/>
      <c r="E7" s="197"/>
      <c r="F7" s="197"/>
      <c r="G7" s="197"/>
      <c r="H7" s="197"/>
      <c r="I7" s="197"/>
    </row>
    <row r="8" spans="1:9" ht="18.75" customHeight="1">
      <c r="A8" s="198" t="s">
        <v>229</v>
      </c>
      <c r="B8" s="198"/>
      <c r="C8" s="198"/>
      <c r="D8" s="198"/>
      <c r="E8" s="198"/>
      <c r="F8" s="198"/>
      <c r="G8" s="198"/>
      <c r="H8" s="198"/>
      <c r="I8" s="198"/>
    </row>
    <row r="9" spans="1:9" ht="18.75" customHeight="1">
      <c r="A9" s="5"/>
      <c r="B9" s="5"/>
      <c r="C9" s="5"/>
      <c r="D9" s="5"/>
      <c r="E9" s="5"/>
      <c r="F9" s="5"/>
      <c r="G9" s="5"/>
      <c r="H9" s="5"/>
      <c r="I9" s="5"/>
    </row>
    <row r="10" spans="1:9" ht="18.75">
      <c r="A10" s="5"/>
      <c r="B10" s="5"/>
      <c r="C10" s="5"/>
      <c r="D10" s="5"/>
      <c r="E10" s="5"/>
      <c r="F10" s="5"/>
      <c r="G10" s="5"/>
      <c r="H10" s="5"/>
      <c r="I10" s="5"/>
    </row>
    <row r="11" spans="1:9" ht="45.75" customHeight="1">
      <c r="A11" s="63" t="s">
        <v>107</v>
      </c>
      <c r="B11" s="61"/>
      <c r="C11" s="61"/>
      <c r="D11" s="62"/>
      <c r="E11" s="192" t="s">
        <v>220</v>
      </c>
      <c r="F11" s="192"/>
      <c r="G11" s="192"/>
      <c r="H11" s="192"/>
      <c r="I11" s="192"/>
    </row>
    <row r="12" spans="1:9" ht="18.75">
      <c r="A12" s="5"/>
      <c r="B12" s="5"/>
      <c r="C12" s="5"/>
      <c r="D12" s="5"/>
      <c r="E12" s="24"/>
      <c r="F12" s="24"/>
      <c r="G12" s="24"/>
      <c r="H12" s="24"/>
      <c r="I12" s="24"/>
    </row>
    <row r="13" spans="1:9" ht="18.75">
      <c r="A13" s="61" t="s">
        <v>108</v>
      </c>
      <c r="B13" s="61"/>
      <c r="C13" s="61"/>
      <c r="D13" s="62"/>
      <c r="E13" s="190" t="s">
        <v>230</v>
      </c>
      <c r="F13" s="190"/>
      <c r="G13" s="190"/>
      <c r="H13" s="190"/>
      <c r="I13" s="190"/>
    </row>
    <row r="14" spans="1:9" ht="18.75">
      <c r="A14" s="5"/>
      <c r="B14" s="5"/>
      <c r="C14" s="5"/>
      <c r="D14" s="5"/>
      <c r="E14" s="24"/>
      <c r="F14" s="24"/>
      <c r="G14" s="24"/>
      <c r="H14" s="24"/>
      <c r="I14" s="24"/>
    </row>
    <row r="15" spans="1:9" ht="15.75">
      <c r="A15" s="191" t="s">
        <v>109</v>
      </c>
      <c r="B15" s="191"/>
      <c r="C15" s="191"/>
      <c r="D15" s="191"/>
      <c r="E15" s="190" t="s">
        <v>239</v>
      </c>
      <c r="F15" s="190"/>
      <c r="G15" s="190"/>
      <c r="H15" s="190"/>
      <c r="I15" s="190"/>
    </row>
    <row r="16" spans="1:9" ht="18.75">
      <c r="A16" s="5"/>
      <c r="B16" s="5"/>
      <c r="C16" s="5"/>
      <c r="D16" s="5"/>
      <c r="E16" s="24"/>
      <c r="F16" s="24"/>
      <c r="G16" s="24"/>
      <c r="H16" s="24"/>
      <c r="I16" s="24"/>
    </row>
    <row r="17" spans="1:9" ht="15.75">
      <c r="A17" s="191" t="s">
        <v>110</v>
      </c>
      <c r="B17" s="191"/>
      <c r="C17" s="191"/>
      <c r="D17" s="191"/>
      <c r="E17" s="190" t="s">
        <v>117</v>
      </c>
      <c r="F17" s="190"/>
      <c r="G17" s="190"/>
      <c r="H17" s="190"/>
      <c r="I17" s="190"/>
    </row>
    <row r="18" spans="1:10" ht="18.75">
      <c r="A18" s="5"/>
      <c r="B18" s="5"/>
      <c r="C18" s="5"/>
      <c r="D18" s="5"/>
      <c r="E18" s="24"/>
      <c r="F18" s="24"/>
      <c r="G18" s="24"/>
      <c r="H18" s="24"/>
      <c r="I18" s="24"/>
      <c r="J18" s="46"/>
    </row>
    <row r="19" spans="1:9" ht="15.75">
      <c r="A19" s="191" t="s">
        <v>111</v>
      </c>
      <c r="B19" s="191"/>
      <c r="C19" s="191"/>
      <c r="D19" s="191"/>
      <c r="E19" s="190">
        <v>6164266561</v>
      </c>
      <c r="F19" s="190"/>
      <c r="G19" s="190"/>
      <c r="H19" s="190"/>
      <c r="I19" s="190"/>
    </row>
    <row r="20" spans="1:9" ht="18.75">
      <c r="A20" s="5"/>
      <c r="B20" s="5"/>
      <c r="C20" s="5"/>
      <c r="D20" s="5"/>
      <c r="E20" s="24"/>
      <c r="F20" s="24"/>
      <c r="G20" s="24"/>
      <c r="H20" s="24"/>
      <c r="I20" s="24"/>
    </row>
    <row r="21" spans="1:9" ht="15.75">
      <c r="A21" s="191" t="s">
        <v>112</v>
      </c>
      <c r="B21" s="191"/>
      <c r="C21" s="191"/>
      <c r="D21" s="191"/>
      <c r="E21" s="190">
        <v>616401001</v>
      </c>
      <c r="F21" s="190"/>
      <c r="G21" s="190"/>
      <c r="H21" s="190"/>
      <c r="I21" s="190"/>
    </row>
    <row r="22" spans="1:9" ht="18.75">
      <c r="A22" s="5"/>
      <c r="B22" s="5"/>
      <c r="C22" s="5"/>
      <c r="D22" s="5"/>
      <c r="E22" s="24"/>
      <c r="F22" s="24"/>
      <c r="G22" s="24"/>
      <c r="H22" s="24"/>
      <c r="I22" s="24"/>
    </row>
    <row r="23" spans="1:9" ht="55.5" customHeight="1">
      <c r="A23" s="194" t="s">
        <v>113</v>
      </c>
      <c r="B23" s="194"/>
      <c r="C23" s="194"/>
      <c r="D23" s="194"/>
      <c r="E23" s="192" t="s">
        <v>221</v>
      </c>
      <c r="F23" s="192"/>
      <c r="G23" s="192"/>
      <c r="H23" s="192"/>
      <c r="I23" s="192"/>
    </row>
    <row r="24" spans="1:9" ht="18.75">
      <c r="A24" s="5"/>
      <c r="B24" s="5"/>
      <c r="C24" s="5"/>
      <c r="D24" s="5"/>
      <c r="E24" s="24"/>
      <c r="F24" s="24"/>
      <c r="G24" s="24"/>
      <c r="H24" s="24"/>
      <c r="I24" s="24"/>
    </row>
    <row r="25" spans="1:9" ht="15.75">
      <c r="A25" s="191" t="s">
        <v>114</v>
      </c>
      <c r="B25" s="191"/>
      <c r="C25" s="191"/>
      <c r="D25" s="191"/>
      <c r="E25" s="193" t="s">
        <v>238</v>
      </c>
      <c r="F25" s="190"/>
      <c r="G25" s="190"/>
      <c r="H25" s="190"/>
      <c r="I25" s="190"/>
    </row>
    <row r="26" spans="1:9" ht="18.75">
      <c r="A26" s="5"/>
      <c r="B26" s="5"/>
      <c r="C26" s="5"/>
      <c r="D26" s="5"/>
      <c r="E26" s="24"/>
      <c r="F26" s="24"/>
      <c r="G26" s="24"/>
      <c r="H26" s="24"/>
      <c r="I26" s="24"/>
    </row>
    <row r="27" spans="1:9" ht="45" customHeight="1">
      <c r="A27" s="194" t="s">
        <v>115</v>
      </c>
      <c r="B27" s="194"/>
      <c r="C27" s="194"/>
      <c r="D27" s="194"/>
      <c r="E27" s="189" t="s">
        <v>236</v>
      </c>
      <c r="F27" s="189"/>
      <c r="G27" s="189"/>
      <c r="H27" s="189"/>
      <c r="I27" s="189"/>
    </row>
    <row r="28" spans="1:9" ht="18.75">
      <c r="A28" s="5"/>
      <c r="B28" s="5"/>
      <c r="C28" s="5"/>
      <c r="D28" s="5"/>
      <c r="E28" s="24"/>
      <c r="F28" s="24"/>
      <c r="G28" s="24"/>
      <c r="H28" s="24"/>
      <c r="I28" s="24"/>
    </row>
    <row r="29" spans="1:9" ht="15.75">
      <c r="A29" s="191" t="s">
        <v>116</v>
      </c>
      <c r="B29" s="191"/>
      <c r="C29" s="191"/>
      <c r="D29" s="191"/>
      <c r="E29" s="189" t="s">
        <v>237</v>
      </c>
      <c r="F29" s="189"/>
      <c r="G29" s="189"/>
      <c r="H29" s="189"/>
      <c r="I29" s="189"/>
    </row>
    <row r="30" spans="1:9" ht="18.75">
      <c r="A30" s="5"/>
      <c r="B30" s="5"/>
      <c r="C30" s="5"/>
      <c r="D30" s="5"/>
      <c r="E30" s="5"/>
      <c r="F30" s="5"/>
      <c r="G30" s="5"/>
      <c r="H30" s="5"/>
      <c r="I30" s="5"/>
    </row>
    <row r="31" spans="1:9" ht="18.75">
      <c r="A31" s="5"/>
      <c r="B31" s="5"/>
      <c r="C31" s="5"/>
      <c r="D31" s="5"/>
      <c r="E31" s="5"/>
      <c r="F31" s="5"/>
      <c r="G31" s="5"/>
      <c r="H31" s="5"/>
      <c r="I31" s="5"/>
    </row>
    <row r="32" spans="1:9" ht="18.75">
      <c r="A32" s="5"/>
      <c r="B32" s="5"/>
      <c r="C32" s="5"/>
      <c r="D32" s="5"/>
      <c r="E32" s="5"/>
      <c r="F32" s="5"/>
      <c r="G32" s="5"/>
      <c r="H32" s="5"/>
      <c r="I32" s="5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8.75">
      <c r="A34" s="5"/>
      <c r="B34" s="5"/>
      <c r="C34" s="5"/>
      <c r="D34" s="5"/>
      <c r="E34" s="5"/>
      <c r="F34" s="5"/>
      <c r="G34" s="5"/>
      <c r="H34" s="5"/>
      <c r="I34" s="5"/>
    </row>
    <row r="35" spans="1:9" ht="18.75">
      <c r="A35" s="5"/>
      <c r="B35" s="5"/>
      <c r="C35" s="5"/>
      <c r="D35" s="5"/>
      <c r="E35" s="5"/>
      <c r="F35" s="5"/>
      <c r="G35" s="5"/>
      <c r="H35" s="5"/>
      <c r="I35" s="5"/>
    </row>
    <row r="36" spans="1:9" ht="18.75">
      <c r="A36" s="5"/>
      <c r="B36" s="5"/>
      <c r="C36" s="5"/>
      <c r="D36" s="5"/>
      <c r="E36" s="5"/>
      <c r="F36" s="5"/>
      <c r="G36" s="5"/>
      <c r="H36" s="5"/>
      <c r="I36" s="5"/>
    </row>
    <row r="37" spans="1:9" ht="18.75">
      <c r="A37" s="5"/>
      <c r="B37" s="5"/>
      <c r="C37" s="5"/>
      <c r="D37" s="5"/>
      <c r="E37" s="5"/>
      <c r="F37" s="5"/>
      <c r="G37" s="5"/>
      <c r="H37" s="5"/>
      <c r="I37" s="5"/>
    </row>
    <row r="38" spans="1:9" ht="18.75">
      <c r="A38" s="5"/>
      <c r="B38" s="5"/>
      <c r="C38" s="5"/>
      <c r="D38" s="5"/>
      <c r="E38" s="5"/>
      <c r="F38" s="5"/>
      <c r="G38" s="5"/>
      <c r="H38" s="5"/>
      <c r="I38" s="5"/>
    </row>
    <row r="39" spans="1:9" ht="18.75">
      <c r="A39" s="5"/>
      <c r="B39" s="5"/>
      <c r="C39" s="5"/>
      <c r="D39" s="5"/>
      <c r="E39" s="5"/>
      <c r="F39" s="5"/>
      <c r="G39" s="5"/>
      <c r="H39" s="5"/>
      <c r="I39" s="5"/>
    </row>
    <row r="40" spans="1:9" ht="18.75">
      <c r="A40" s="5"/>
      <c r="B40" s="5"/>
      <c r="C40" s="5"/>
      <c r="D40" s="5"/>
      <c r="E40" s="5"/>
      <c r="F40" s="5"/>
      <c r="G40" s="5"/>
      <c r="H40" s="5"/>
      <c r="I40" s="5"/>
    </row>
    <row r="41" spans="1:9" ht="18.75">
      <c r="A41" s="5"/>
      <c r="B41" s="5"/>
      <c r="C41" s="5"/>
      <c r="D41" s="5"/>
      <c r="E41" s="5"/>
      <c r="F41" s="5"/>
      <c r="G41" s="5"/>
      <c r="H41" s="5"/>
      <c r="I41" s="5"/>
    </row>
    <row r="42" spans="1:9" ht="18.75">
      <c r="A42" s="5"/>
      <c r="B42" s="5"/>
      <c r="C42" s="5"/>
      <c r="D42" s="5"/>
      <c r="E42" s="5"/>
      <c r="F42" s="5"/>
      <c r="G42" s="5"/>
      <c r="H42" s="5"/>
      <c r="I42" s="5"/>
    </row>
    <row r="43" spans="1:9" ht="18.75">
      <c r="A43" s="5"/>
      <c r="B43" s="5"/>
      <c r="C43" s="5"/>
      <c r="D43" s="5"/>
      <c r="E43" s="5"/>
      <c r="F43" s="5"/>
      <c r="G43" s="5"/>
      <c r="H43" s="5"/>
      <c r="I43" s="5"/>
    </row>
    <row r="44" spans="1:9" ht="18.75">
      <c r="A44" s="5"/>
      <c r="B44" s="5"/>
      <c r="C44" s="5"/>
      <c r="D44" s="5"/>
      <c r="E44" s="5"/>
      <c r="F44" s="5"/>
      <c r="G44" s="5"/>
      <c r="H44" s="5"/>
      <c r="I44" s="5"/>
    </row>
    <row r="45" spans="1:9" ht="18.75">
      <c r="A45" s="5"/>
      <c r="B45" s="5"/>
      <c r="C45" s="5"/>
      <c r="D45" s="5"/>
      <c r="E45" s="5"/>
      <c r="F45" s="5"/>
      <c r="G45" s="5"/>
      <c r="H45" s="5"/>
      <c r="I45" s="5"/>
    </row>
    <row r="46" spans="1:9" ht="18.75">
      <c r="A46" s="5"/>
      <c r="B46" s="5"/>
      <c r="C46" s="5"/>
      <c r="D46" s="5"/>
      <c r="E46" s="5"/>
      <c r="F46" s="5"/>
      <c r="G46" s="5"/>
      <c r="H46" s="5"/>
      <c r="I46" s="5"/>
    </row>
    <row r="47" spans="1:9" ht="18.75">
      <c r="A47" s="5"/>
      <c r="B47" s="5"/>
      <c r="C47" s="5"/>
      <c r="D47" s="5"/>
      <c r="E47" s="5"/>
      <c r="F47" s="5"/>
      <c r="G47" s="5"/>
      <c r="H47" s="5"/>
      <c r="I47" s="5"/>
    </row>
    <row r="48" spans="1:9" ht="18.75">
      <c r="A48" s="5"/>
      <c r="B48" s="5"/>
      <c r="C48" s="5"/>
      <c r="D48" s="5"/>
      <c r="E48" s="5"/>
      <c r="F48" s="5"/>
      <c r="G48" s="5"/>
      <c r="H48" s="5"/>
      <c r="I48" s="5"/>
    </row>
    <row r="49" spans="1:9" ht="18.75">
      <c r="A49" s="5"/>
      <c r="B49" s="5"/>
      <c r="C49" s="5"/>
      <c r="D49" s="5"/>
      <c r="E49" s="5"/>
      <c r="F49" s="5"/>
      <c r="G49" s="5"/>
      <c r="H49" s="5"/>
      <c r="I49" s="5"/>
    </row>
    <row r="50" spans="1:9" ht="18.75">
      <c r="A50" s="5"/>
      <c r="B50" s="5"/>
      <c r="C50" s="5"/>
      <c r="D50" s="5"/>
      <c r="E50" s="5"/>
      <c r="F50" s="5"/>
      <c r="G50" s="5"/>
      <c r="H50" s="5"/>
      <c r="I50" s="5"/>
    </row>
    <row r="51" spans="1:9" ht="18.75">
      <c r="A51" s="5"/>
      <c r="B51" s="5"/>
      <c r="C51" s="5"/>
      <c r="D51" s="5"/>
      <c r="E51" s="5"/>
      <c r="F51" s="5"/>
      <c r="G51" s="5"/>
      <c r="H51" s="5"/>
      <c r="I51" s="5"/>
    </row>
    <row r="52" spans="1:9" ht="18.75">
      <c r="A52" s="5"/>
      <c r="B52" s="5"/>
      <c r="C52" s="5"/>
      <c r="D52" s="5"/>
      <c r="E52" s="5"/>
      <c r="F52" s="5"/>
      <c r="G52" s="5"/>
      <c r="H52" s="5"/>
      <c r="I52" s="5"/>
    </row>
    <row r="53" spans="1:9" ht="18.75">
      <c r="A53" s="5"/>
      <c r="B53" s="5"/>
      <c r="C53" s="5"/>
      <c r="D53" s="5"/>
      <c r="E53" s="5"/>
      <c r="F53" s="5"/>
      <c r="G53" s="5"/>
      <c r="H53" s="5"/>
      <c r="I53" s="5"/>
    </row>
    <row r="54" spans="1:9" ht="18.75">
      <c r="A54" s="5"/>
      <c r="B54" s="5"/>
      <c r="C54" s="5"/>
      <c r="D54" s="5"/>
      <c r="E54" s="5"/>
      <c r="F54" s="5"/>
      <c r="G54" s="5"/>
      <c r="H54" s="5"/>
      <c r="I54" s="5"/>
    </row>
  </sheetData>
  <sheetProtection/>
  <mergeCells count="23">
    <mergeCell ref="H1:I1"/>
    <mergeCell ref="F2:I2"/>
    <mergeCell ref="A6:I6"/>
    <mergeCell ref="A7:I7"/>
    <mergeCell ref="A8:I8"/>
    <mergeCell ref="A23:D23"/>
    <mergeCell ref="A29:D29"/>
    <mergeCell ref="E11:I11"/>
    <mergeCell ref="E13:I13"/>
    <mergeCell ref="E15:I15"/>
    <mergeCell ref="E17:I17"/>
    <mergeCell ref="E29:I29"/>
    <mergeCell ref="A15:D15"/>
    <mergeCell ref="A25:D25"/>
    <mergeCell ref="A27:D27"/>
    <mergeCell ref="E19:I19"/>
    <mergeCell ref="E27:I27"/>
    <mergeCell ref="E21:I21"/>
    <mergeCell ref="A21:D21"/>
    <mergeCell ref="A17:D17"/>
    <mergeCell ref="A19:D19"/>
    <mergeCell ref="E23:I23"/>
    <mergeCell ref="E25:I25"/>
  </mergeCells>
  <hyperlinks>
    <hyperlink ref="E25" r:id="rId1" display="VE.PBox@ve.mrsk-yuga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O90"/>
  <sheetViews>
    <sheetView view="pageBreakPreview" zoomScale="75" zoomScaleNormal="70" zoomScaleSheetLayoutView="75" zoomScalePageLayoutView="0" workbookViewId="0" topLeftCell="A1">
      <selection activeCell="B33" sqref="B33:K33"/>
    </sheetView>
  </sheetViews>
  <sheetFormatPr defaultColWidth="9.00390625" defaultRowHeight="12.75"/>
  <cols>
    <col min="1" max="1" width="7.625" style="0" customWidth="1"/>
    <col min="2" max="2" width="55.125" style="0" customWidth="1"/>
    <col min="3" max="3" width="11.25390625" style="0" customWidth="1"/>
    <col min="4" max="11" width="12.25390625" style="0" customWidth="1"/>
    <col min="12" max="12" width="10.875" style="0" bestFit="1" customWidth="1"/>
  </cols>
  <sheetData>
    <row r="1" spans="4:11" s="1" customFormat="1" ht="15.75" customHeight="1">
      <c r="D1" s="64"/>
      <c r="E1" s="204" t="s">
        <v>118</v>
      </c>
      <c r="F1" s="204"/>
      <c r="G1" s="204"/>
      <c r="H1" s="204"/>
      <c r="I1" s="204"/>
      <c r="J1" s="204"/>
      <c r="K1" s="204"/>
    </row>
    <row r="2" spans="4:11" s="1" customFormat="1" ht="50.25" customHeight="1">
      <c r="D2" s="75"/>
      <c r="E2" s="75"/>
      <c r="F2" s="204" t="s">
        <v>104</v>
      </c>
      <c r="G2" s="204"/>
      <c r="H2" s="204"/>
      <c r="I2" s="204"/>
      <c r="J2" s="204"/>
      <c r="K2" s="204"/>
    </row>
    <row r="3" spans="4:11" s="1" customFormat="1" ht="15.75" customHeight="1">
      <c r="D3" s="211"/>
      <c r="E3" s="211"/>
      <c r="F3" s="211"/>
      <c r="G3" s="211"/>
      <c r="H3" s="211"/>
      <c r="I3" s="211"/>
      <c r="J3" s="211"/>
      <c r="K3" s="211"/>
    </row>
    <row r="4" ht="15" customHeight="1"/>
    <row r="5" spans="1:11" ht="21" customHeight="1">
      <c r="A5" s="197" t="s">
        <v>119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</row>
    <row r="6" spans="1:11" ht="60" customHeight="1">
      <c r="A6" s="209" t="s">
        <v>222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</row>
    <row r="7" spans="1:11" ht="31.5" customHeight="1">
      <c r="A7" s="209" t="s">
        <v>223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</row>
    <row r="8" spans="1:3" ht="15.75">
      <c r="A8" s="24"/>
      <c r="B8" s="24"/>
      <c r="C8" s="24"/>
    </row>
    <row r="9" spans="1:11" ht="64.5" customHeight="1">
      <c r="A9" s="210"/>
      <c r="B9" s="210" t="s">
        <v>120</v>
      </c>
      <c r="C9" s="210" t="s">
        <v>32</v>
      </c>
      <c r="D9" s="217" t="s">
        <v>121</v>
      </c>
      <c r="E9" s="218"/>
      <c r="F9" s="218"/>
      <c r="G9" s="218"/>
      <c r="H9" s="218"/>
      <c r="I9" s="218"/>
      <c r="J9" s="218"/>
      <c r="K9" s="218"/>
    </row>
    <row r="10" spans="1:11" ht="64.5" customHeight="1">
      <c r="A10" s="210"/>
      <c r="B10" s="210"/>
      <c r="C10" s="210"/>
      <c r="D10" s="217" t="s">
        <v>122</v>
      </c>
      <c r="E10" s="218"/>
      <c r="F10" s="218"/>
      <c r="G10" s="220"/>
      <c r="H10" s="217" t="s">
        <v>227</v>
      </c>
      <c r="I10" s="218"/>
      <c r="J10" s="218"/>
      <c r="K10" s="220"/>
    </row>
    <row r="11" spans="1:11" ht="15.75" customHeight="1">
      <c r="A11" s="210"/>
      <c r="B11" s="210"/>
      <c r="C11" s="210"/>
      <c r="D11" s="25" t="s">
        <v>38</v>
      </c>
      <c r="E11" s="25" t="s">
        <v>47</v>
      </c>
      <c r="F11" s="32" t="s">
        <v>87</v>
      </c>
      <c r="G11" s="57" t="s">
        <v>88</v>
      </c>
      <c r="H11" s="25" t="s">
        <v>38</v>
      </c>
      <c r="I11" s="25" t="s">
        <v>47</v>
      </c>
      <c r="J11" s="166" t="s">
        <v>87</v>
      </c>
      <c r="K11" s="164" t="s">
        <v>88</v>
      </c>
    </row>
    <row r="12" spans="1:15" ht="93" customHeight="1">
      <c r="A12" s="159" t="s">
        <v>211</v>
      </c>
      <c r="B12" s="217" t="s">
        <v>123</v>
      </c>
      <c r="C12" s="218"/>
      <c r="D12" s="218"/>
      <c r="E12" s="218"/>
      <c r="F12" s="218"/>
      <c r="G12" s="218"/>
      <c r="H12" s="219"/>
      <c r="I12" s="219"/>
      <c r="J12" s="219"/>
      <c r="K12" s="219"/>
      <c r="L12" s="208"/>
      <c r="M12" s="208"/>
      <c r="N12" s="205"/>
      <c r="O12" s="206"/>
    </row>
    <row r="13" spans="1:13" ht="49.5" customHeight="1">
      <c r="A13" s="160"/>
      <c r="B13" s="31" t="s">
        <v>83</v>
      </c>
      <c r="C13" s="28" t="s">
        <v>40</v>
      </c>
      <c r="D13" s="78">
        <f aca="true" t="shared" si="0" ref="D13:K13">D14+D15+D16+D17</f>
        <v>16198.075831112323</v>
      </c>
      <c r="E13" s="78">
        <f t="shared" si="0"/>
        <v>16198.075831112323</v>
      </c>
      <c r="F13" s="78">
        <f t="shared" si="0"/>
        <v>0</v>
      </c>
      <c r="G13" s="78">
        <f t="shared" si="0"/>
        <v>0</v>
      </c>
      <c r="H13" s="78">
        <f t="shared" si="0"/>
        <v>16198.075831112323</v>
      </c>
      <c r="I13" s="78">
        <f t="shared" si="0"/>
        <v>16198.075831112323</v>
      </c>
      <c r="J13" s="78">
        <f t="shared" si="0"/>
        <v>0</v>
      </c>
      <c r="K13" s="78">
        <f t="shared" si="0"/>
        <v>0</v>
      </c>
      <c r="L13" s="207"/>
      <c r="M13" s="206"/>
    </row>
    <row r="14" spans="1:11" ht="57" customHeight="1">
      <c r="A14" s="160" t="s">
        <v>210</v>
      </c>
      <c r="B14" s="79" t="s">
        <v>209</v>
      </c>
      <c r="C14" s="28" t="s">
        <v>40</v>
      </c>
      <c r="D14" s="80">
        <v>2904.0684354140217</v>
      </c>
      <c r="E14" s="81">
        <v>2904.0684354140217</v>
      </c>
      <c r="F14" s="80"/>
      <c r="G14" s="81"/>
      <c r="H14" s="80">
        <v>2904.0684354140217</v>
      </c>
      <c r="I14" s="81">
        <v>2904.0684354140217</v>
      </c>
      <c r="J14" s="80"/>
      <c r="K14" s="81"/>
    </row>
    <row r="15" spans="1:11" ht="63.75" customHeight="1">
      <c r="A15" s="160" t="s">
        <v>212</v>
      </c>
      <c r="B15" s="82" t="s">
        <v>213</v>
      </c>
      <c r="C15" s="28" t="s">
        <v>40</v>
      </c>
      <c r="D15" s="80">
        <v>3328.549026686658</v>
      </c>
      <c r="E15" s="81">
        <v>3328.549026686658</v>
      </c>
      <c r="F15" s="81"/>
      <c r="G15" s="80"/>
      <c r="H15" s="80">
        <v>3328.549026686658</v>
      </c>
      <c r="I15" s="81">
        <v>3328.549026686658</v>
      </c>
      <c r="J15" s="81"/>
      <c r="K15" s="80"/>
    </row>
    <row r="16" spans="1:11" ht="39.75" customHeight="1" hidden="1">
      <c r="A16" s="160" t="s">
        <v>214</v>
      </c>
      <c r="B16" s="82" t="s">
        <v>61</v>
      </c>
      <c r="C16" s="28" t="s">
        <v>40</v>
      </c>
      <c r="D16" s="80"/>
      <c r="E16" s="81"/>
      <c r="F16" s="81"/>
      <c r="G16" s="80"/>
      <c r="H16" s="80"/>
      <c r="I16" s="81"/>
      <c r="J16" s="81"/>
      <c r="K16" s="80"/>
    </row>
    <row r="17" spans="1:11" ht="96" customHeight="1">
      <c r="A17" s="160" t="s">
        <v>215</v>
      </c>
      <c r="B17" s="82" t="s">
        <v>125</v>
      </c>
      <c r="C17" s="28" t="s">
        <v>40</v>
      </c>
      <c r="D17" s="80">
        <v>9965.458369011643</v>
      </c>
      <c r="E17" s="81">
        <v>9965.458369011643</v>
      </c>
      <c r="F17" s="81"/>
      <c r="G17" s="80"/>
      <c r="H17" s="80">
        <v>9965.458369011643</v>
      </c>
      <c r="I17" s="81">
        <v>9965.458369011643</v>
      </c>
      <c r="J17" s="81"/>
      <c r="K17" s="80"/>
    </row>
    <row r="18" spans="1:11" ht="42" customHeight="1">
      <c r="A18" s="160"/>
      <c r="B18" s="31" t="s">
        <v>62</v>
      </c>
      <c r="C18" s="28" t="s">
        <v>40</v>
      </c>
      <c r="D18" s="54">
        <f>D19+D20+D21+D22</f>
        <v>1539.2587856312864</v>
      </c>
      <c r="E18" s="54">
        <f>E19+E20+E21+E22</f>
        <v>1539.2587856312864</v>
      </c>
      <c r="F18" s="54"/>
      <c r="G18" s="78"/>
      <c r="H18" s="54">
        <f>H19+H20+H21+H22</f>
        <v>1539.2587856312864</v>
      </c>
      <c r="I18" s="54">
        <f>I19+I20+I21+I22</f>
        <v>1539.2587856312864</v>
      </c>
      <c r="J18" s="54"/>
      <c r="K18" s="78"/>
    </row>
    <row r="19" spans="1:11" ht="57" customHeight="1">
      <c r="A19" s="160" t="s">
        <v>210</v>
      </c>
      <c r="B19" s="79" t="s">
        <v>209</v>
      </c>
      <c r="C19" s="28" t="s">
        <v>40</v>
      </c>
      <c r="D19" s="83">
        <v>275.9656702371774</v>
      </c>
      <c r="E19" s="83">
        <v>275.9656702371774</v>
      </c>
      <c r="F19" s="83"/>
      <c r="G19" s="84"/>
      <c r="H19" s="83">
        <v>275.9656702371774</v>
      </c>
      <c r="I19" s="83">
        <v>275.9656702371774</v>
      </c>
      <c r="J19" s="83"/>
      <c r="K19" s="84"/>
    </row>
    <row r="20" spans="1:11" ht="39.75" customHeight="1">
      <c r="A20" s="160" t="s">
        <v>212</v>
      </c>
      <c r="B20" s="82" t="s">
        <v>213</v>
      </c>
      <c r="C20" s="28" t="s">
        <v>40</v>
      </c>
      <c r="D20" s="83">
        <v>316.30289832888593</v>
      </c>
      <c r="E20" s="83">
        <v>316.302898328886</v>
      </c>
      <c r="F20" s="83"/>
      <c r="G20" s="84"/>
      <c r="H20" s="83">
        <v>316.30289832888593</v>
      </c>
      <c r="I20" s="83">
        <v>316.302898328886</v>
      </c>
      <c r="J20" s="83"/>
      <c r="K20" s="84"/>
    </row>
    <row r="21" spans="1:11" ht="28.5" customHeight="1" hidden="1">
      <c r="A21" s="160" t="s">
        <v>214</v>
      </c>
      <c r="B21" s="82" t="s">
        <v>61</v>
      </c>
      <c r="C21" s="28" t="s">
        <v>40</v>
      </c>
      <c r="D21" s="83"/>
      <c r="E21" s="83"/>
      <c r="F21" s="83"/>
      <c r="G21" s="84"/>
      <c r="H21" s="83"/>
      <c r="I21" s="83"/>
      <c r="J21" s="83"/>
      <c r="K21" s="84"/>
    </row>
    <row r="22" spans="1:11" ht="73.5" customHeight="1">
      <c r="A22" s="160" t="s">
        <v>215</v>
      </c>
      <c r="B22" s="82" t="s">
        <v>125</v>
      </c>
      <c r="C22" s="28" t="s">
        <v>40</v>
      </c>
      <c r="D22" s="83">
        <v>946.9902170652231</v>
      </c>
      <c r="E22" s="83">
        <v>946.9902170652231</v>
      </c>
      <c r="F22" s="83"/>
      <c r="G22" s="84"/>
      <c r="H22" s="83">
        <v>946.9902170652231</v>
      </c>
      <c r="I22" s="83">
        <v>946.9902170652231</v>
      </c>
      <c r="J22" s="83"/>
      <c r="K22" s="84"/>
    </row>
    <row r="23" spans="1:11" ht="46.5" customHeight="1">
      <c r="A23" s="160"/>
      <c r="B23" s="31" t="s">
        <v>84</v>
      </c>
      <c r="C23" s="28" t="s">
        <v>40</v>
      </c>
      <c r="D23" s="54">
        <f>D24+D25+D26+D27</f>
        <v>268.81190447958795</v>
      </c>
      <c r="E23" s="54">
        <f>E24+E25+E26+E27</f>
        <v>268.81190447958795</v>
      </c>
      <c r="F23" s="54"/>
      <c r="G23" s="78"/>
      <c r="H23" s="54">
        <f>H24+H25+H26+H27</f>
        <v>268.81190447958795</v>
      </c>
      <c r="I23" s="54">
        <f>I24+I25+I26+I27</f>
        <v>268.81190447958795</v>
      </c>
      <c r="J23" s="54"/>
      <c r="K23" s="78"/>
    </row>
    <row r="24" spans="1:11" ht="48" customHeight="1">
      <c r="A24" s="160" t="s">
        <v>210</v>
      </c>
      <c r="B24" s="79" t="s">
        <v>124</v>
      </c>
      <c r="C24" s="28" t="s">
        <v>40</v>
      </c>
      <c r="D24" s="83">
        <v>49.00586164148398</v>
      </c>
      <c r="E24" s="83">
        <v>49.00586164148398</v>
      </c>
      <c r="F24" s="83"/>
      <c r="G24" s="84"/>
      <c r="H24" s="83">
        <v>49.00586164148398</v>
      </c>
      <c r="I24" s="83">
        <v>49.00586164148398</v>
      </c>
      <c r="J24" s="83"/>
      <c r="K24" s="84"/>
    </row>
    <row r="25" spans="1:11" ht="39.75" customHeight="1">
      <c r="A25" s="160" t="s">
        <v>212</v>
      </c>
      <c r="B25" s="82" t="s">
        <v>126</v>
      </c>
      <c r="C25" s="28" t="s">
        <v>40</v>
      </c>
      <c r="D25" s="83">
        <v>51.84867927168483</v>
      </c>
      <c r="E25" s="83">
        <v>51.84867927168483</v>
      </c>
      <c r="F25" s="83"/>
      <c r="G25" s="84"/>
      <c r="H25" s="83">
        <v>51.84867927168483</v>
      </c>
      <c r="I25" s="83">
        <v>51.84867927168483</v>
      </c>
      <c r="J25" s="83"/>
      <c r="K25" s="84"/>
    </row>
    <row r="26" spans="1:11" ht="69" customHeight="1">
      <c r="A26" s="160" t="s">
        <v>214</v>
      </c>
      <c r="B26" s="82" t="s">
        <v>127</v>
      </c>
      <c r="C26" s="28" t="s">
        <v>40</v>
      </c>
      <c r="D26" s="83">
        <v>19.645487688379838</v>
      </c>
      <c r="E26" s="83">
        <v>19.645487688379838</v>
      </c>
      <c r="F26" s="83"/>
      <c r="G26" s="84"/>
      <c r="H26" s="83">
        <v>19.645487688379838</v>
      </c>
      <c r="I26" s="83">
        <v>19.645487688379838</v>
      </c>
      <c r="J26" s="83"/>
      <c r="K26" s="84"/>
    </row>
    <row r="27" spans="1:11" ht="69.75" customHeight="1">
      <c r="A27" s="160" t="s">
        <v>215</v>
      </c>
      <c r="B27" s="82" t="s">
        <v>125</v>
      </c>
      <c r="C27" s="28" t="s">
        <v>40</v>
      </c>
      <c r="D27" s="83">
        <v>148.31187587803933</v>
      </c>
      <c r="E27" s="83">
        <v>148.31187587803933</v>
      </c>
      <c r="F27" s="83"/>
      <c r="G27" s="84"/>
      <c r="H27" s="83">
        <v>148.31187587803933</v>
      </c>
      <c r="I27" s="83">
        <v>148.31187587803933</v>
      </c>
      <c r="J27" s="83"/>
      <c r="K27" s="84"/>
    </row>
    <row r="28" spans="1:11" ht="35.25" customHeight="1">
      <c r="A28" s="160"/>
      <c r="B28" s="31" t="s">
        <v>63</v>
      </c>
      <c r="C28" s="28" t="s">
        <v>40</v>
      </c>
      <c r="D28" s="54">
        <f>D29+D30++D31+D32</f>
        <v>68.24202597638016</v>
      </c>
      <c r="E28" s="54">
        <f>SUM(E29:E32)</f>
        <v>68.24202597638016</v>
      </c>
      <c r="F28" s="54">
        <f>F29+F30+F31+F32</f>
        <v>0</v>
      </c>
      <c r="G28" s="78">
        <f>G29+G30+G31+G32</f>
        <v>0</v>
      </c>
      <c r="H28" s="54">
        <f>H29+H30++H31+H32</f>
        <v>68.24202597638016</v>
      </c>
      <c r="I28" s="54">
        <f>SUM(I29:I32)</f>
        <v>68.24202597638016</v>
      </c>
      <c r="J28" s="54">
        <f>J29+J30+J31+J32</f>
        <v>0</v>
      </c>
      <c r="K28" s="78">
        <f>K29+K30+K31+K32</f>
        <v>0</v>
      </c>
    </row>
    <row r="29" spans="1:11" ht="50.25" customHeight="1">
      <c r="A29" s="160" t="s">
        <v>210</v>
      </c>
      <c r="B29" s="79" t="s">
        <v>124</v>
      </c>
      <c r="C29" s="28" t="s">
        <v>40</v>
      </c>
      <c r="D29" s="83">
        <v>12.440889809576817</v>
      </c>
      <c r="E29" s="83">
        <v>12.440889809576817</v>
      </c>
      <c r="F29" s="83"/>
      <c r="G29" s="84"/>
      <c r="H29" s="83">
        <v>12.440889809576817</v>
      </c>
      <c r="I29" s="83">
        <v>12.440889809576817</v>
      </c>
      <c r="J29" s="83"/>
      <c r="K29" s="84"/>
    </row>
    <row r="30" spans="1:11" ht="41.25" customHeight="1">
      <c r="A30" s="160" t="s">
        <v>212</v>
      </c>
      <c r="B30" s="82" t="s">
        <v>126</v>
      </c>
      <c r="C30" s="28" t="s">
        <v>40</v>
      </c>
      <c r="D30" s="83">
        <v>13.162582678580721</v>
      </c>
      <c r="E30" s="83">
        <v>13.162582678580721</v>
      </c>
      <c r="F30" s="83"/>
      <c r="G30" s="84"/>
      <c r="H30" s="83">
        <v>13.162582678580721</v>
      </c>
      <c r="I30" s="83">
        <v>13.162582678580721</v>
      </c>
      <c r="J30" s="83"/>
      <c r="K30" s="84"/>
    </row>
    <row r="31" spans="1:11" ht="69" customHeight="1">
      <c r="A31" s="160" t="s">
        <v>214</v>
      </c>
      <c r="B31" s="82" t="s">
        <v>127</v>
      </c>
      <c r="C31" s="28" t="s">
        <v>40</v>
      </c>
      <c r="D31" s="83">
        <v>4.987308444335934</v>
      </c>
      <c r="E31" s="83">
        <v>4.987308444335934</v>
      </c>
      <c r="F31" s="83"/>
      <c r="G31" s="84"/>
      <c r="H31" s="83">
        <v>4.987308444335934</v>
      </c>
      <c r="I31" s="83">
        <v>4.987308444335934</v>
      </c>
      <c r="J31" s="83"/>
      <c r="K31" s="84"/>
    </row>
    <row r="32" spans="1:11" ht="72" customHeight="1">
      <c r="A32" s="160" t="s">
        <v>215</v>
      </c>
      <c r="B32" s="82" t="s">
        <v>125</v>
      </c>
      <c r="C32" s="28" t="s">
        <v>40</v>
      </c>
      <c r="D32" s="83">
        <v>37.651245043886696</v>
      </c>
      <c r="E32" s="83">
        <v>37.651245043886696</v>
      </c>
      <c r="F32" s="83"/>
      <c r="G32" s="84"/>
      <c r="H32" s="83">
        <v>37.651245043886696</v>
      </c>
      <c r="I32" s="83">
        <v>37.651245043886696</v>
      </c>
      <c r="J32" s="83"/>
      <c r="K32" s="84"/>
    </row>
    <row r="33" spans="1:11" ht="67.5" customHeight="1">
      <c r="A33" s="214" t="s">
        <v>216</v>
      </c>
      <c r="B33" s="200" t="s">
        <v>245</v>
      </c>
      <c r="C33" s="201"/>
      <c r="D33" s="201"/>
      <c r="E33" s="201"/>
      <c r="F33" s="201"/>
      <c r="G33" s="201"/>
      <c r="H33" s="201"/>
      <c r="I33" s="201"/>
      <c r="J33" s="201"/>
      <c r="K33" s="201"/>
    </row>
    <row r="34" spans="1:11" ht="42.75" customHeight="1">
      <c r="A34" s="215"/>
      <c r="B34" s="34" t="s">
        <v>64</v>
      </c>
      <c r="C34" s="35"/>
      <c r="D34" s="36"/>
      <c r="E34" s="36"/>
      <c r="F34" s="36"/>
      <c r="G34" s="66"/>
      <c r="H34" s="36"/>
      <c r="I34" s="36"/>
      <c r="J34" s="36"/>
      <c r="K34" s="66"/>
    </row>
    <row r="35" spans="1:11" ht="15.75">
      <c r="A35" s="215"/>
      <c r="B35" s="85" t="s">
        <v>91</v>
      </c>
      <c r="C35" s="38" t="s">
        <v>65</v>
      </c>
      <c r="D35" s="39"/>
      <c r="E35" s="39"/>
      <c r="F35" s="40"/>
      <c r="G35" s="67"/>
      <c r="H35" s="39"/>
      <c r="I35" s="39"/>
      <c r="J35" s="40"/>
      <c r="K35" s="67"/>
    </row>
    <row r="36" spans="1:11" ht="15.75">
      <c r="A36" s="215"/>
      <c r="B36" s="86" t="s">
        <v>92</v>
      </c>
      <c r="C36" s="41" t="s">
        <v>65</v>
      </c>
      <c r="D36" s="36">
        <v>302920</v>
      </c>
      <c r="E36" s="36">
        <v>338180</v>
      </c>
      <c r="F36" s="43"/>
      <c r="G36" s="68"/>
      <c r="H36" s="36"/>
      <c r="I36" s="36"/>
      <c r="J36" s="43"/>
      <c r="K36" s="68"/>
    </row>
    <row r="37" spans="1:11" ht="47.25">
      <c r="A37" s="215"/>
      <c r="B37" s="34" t="s">
        <v>66</v>
      </c>
      <c r="C37" s="35"/>
      <c r="D37" s="36"/>
      <c r="E37" s="36"/>
      <c r="F37" s="37"/>
      <c r="G37" s="69"/>
      <c r="H37" s="36"/>
      <c r="I37" s="36"/>
      <c r="J37" s="37"/>
      <c r="K37" s="69"/>
    </row>
    <row r="38" spans="1:11" ht="15.75">
      <c r="A38" s="215"/>
      <c r="B38" s="85" t="s">
        <v>91</v>
      </c>
      <c r="C38" s="38" t="s">
        <v>65</v>
      </c>
      <c r="D38" s="39"/>
      <c r="E38" s="39"/>
      <c r="F38" s="40"/>
      <c r="G38" s="67"/>
      <c r="H38" s="39"/>
      <c r="I38" s="39"/>
      <c r="J38" s="40"/>
      <c r="K38" s="67"/>
    </row>
    <row r="39" spans="1:11" ht="15.75">
      <c r="A39" s="215"/>
      <c r="B39" s="86" t="s">
        <v>92</v>
      </c>
      <c r="C39" s="41" t="s">
        <v>65</v>
      </c>
      <c r="D39" s="36">
        <v>302920</v>
      </c>
      <c r="E39" s="36">
        <v>338180</v>
      </c>
      <c r="F39" s="43"/>
      <c r="G39" s="68"/>
      <c r="H39" s="36"/>
      <c r="I39" s="36"/>
      <c r="J39" s="43"/>
      <c r="K39" s="68"/>
    </row>
    <row r="40" spans="1:11" ht="46.5" customHeight="1">
      <c r="A40" s="215"/>
      <c r="B40" s="34" t="s">
        <v>67</v>
      </c>
      <c r="C40" s="35"/>
      <c r="D40" s="36"/>
      <c r="E40" s="36"/>
      <c r="F40" s="36"/>
      <c r="G40" s="66"/>
      <c r="H40" s="36"/>
      <c r="I40" s="36"/>
      <c r="J40" s="36"/>
      <c r="K40" s="66"/>
    </row>
    <row r="41" spans="1:11" ht="15.75">
      <c r="A41" s="215"/>
      <c r="B41" s="85" t="s">
        <v>91</v>
      </c>
      <c r="C41" s="38" t="s">
        <v>65</v>
      </c>
      <c r="D41" s="39"/>
      <c r="E41" s="39"/>
      <c r="F41" s="39"/>
      <c r="G41" s="70"/>
      <c r="H41" s="39"/>
      <c r="I41" s="39"/>
      <c r="J41" s="39"/>
      <c r="K41" s="70"/>
    </row>
    <row r="42" spans="1:11" ht="15.75">
      <c r="A42" s="215"/>
      <c r="B42" s="86" t="s">
        <v>92</v>
      </c>
      <c r="C42" s="41" t="s">
        <v>65</v>
      </c>
      <c r="D42" s="36">
        <v>302920</v>
      </c>
      <c r="E42" s="36">
        <v>338180</v>
      </c>
      <c r="F42" s="42">
        <v>786089</v>
      </c>
      <c r="G42" s="71">
        <v>1198963.5</v>
      </c>
      <c r="H42" s="36"/>
      <c r="I42" s="36"/>
      <c r="J42" s="42"/>
      <c r="K42" s="71"/>
    </row>
    <row r="43" spans="1:11" ht="46.5" customHeight="1">
      <c r="A43" s="215"/>
      <c r="B43" s="34" t="s">
        <v>68</v>
      </c>
      <c r="C43" s="35"/>
      <c r="D43" s="36"/>
      <c r="E43" s="36"/>
      <c r="F43" s="36"/>
      <c r="G43" s="66"/>
      <c r="H43" s="36"/>
      <c r="I43" s="36"/>
      <c r="J43" s="36"/>
      <c r="K43" s="66"/>
    </row>
    <row r="44" spans="1:11" ht="15.75">
      <c r="A44" s="215"/>
      <c r="B44" s="85" t="s">
        <v>91</v>
      </c>
      <c r="C44" s="38" t="s">
        <v>65</v>
      </c>
      <c r="D44" s="39"/>
      <c r="E44" s="39"/>
      <c r="F44" s="39"/>
      <c r="G44" s="70"/>
      <c r="H44" s="39"/>
      <c r="I44" s="39"/>
      <c r="J44" s="39"/>
      <c r="K44" s="70"/>
    </row>
    <row r="45" spans="1:11" ht="15.75">
      <c r="A45" s="215"/>
      <c r="B45" s="86" t="s">
        <v>92</v>
      </c>
      <c r="C45" s="41" t="s">
        <v>65</v>
      </c>
      <c r="D45" s="36">
        <v>302920</v>
      </c>
      <c r="E45" s="36">
        <v>338180</v>
      </c>
      <c r="F45" s="42">
        <v>786089</v>
      </c>
      <c r="G45" s="71">
        <v>1198963.5</v>
      </c>
      <c r="H45" s="36"/>
      <c r="I45" s="36"/>
      <c r="J45" s="42"/>
      <c r="K45" s="71"/>
    </row>
    <row r="46" spans="1:11" ht="41.25" customHeight="1">
      <c r="A46" s="215"/>
      <c r="B46" s="34" t="s">
        <v>85</v>
      </c>
      <c r="C46" s="35"/>
      <c r="D46" s="36"/>
      <c r="E46" s="36"/>
      <c r="F46" s="36"/>
      <c r="G46" s="66"/>
      <c r="H46" s="36"/>
      <c r="I46" s="36"/>
      <c r="J46" s="36"/>
      <c r="K46" s="66"/>
    </row>
    <row r="47" spans="1:11" ht="15.75">
      <c r="A47" s="215"/>
      <c r="B47" s="85" t="s">
        <v>91</v>
      </c>
      <c r="C47" s="35" t="s">
        <v>65</v>
      </c>
      <c r="D47" s="39"/>
      <c r="E47" s="39"/>
      <c r="F47" s="39"/>
      <c r="G47" s="70"/>
      <c r="H47" s="39"/>
      <c r="I47" s="39"/>
      <c r="J47" s="39"/>
      <c r="K47" s="70"/>
    </row>
    <row r="48" spans="1:11" ht="15.75">
      <c r="A48" s="216"/>
      <c r="B48" s="86" t="s">
        <v>92</v>
      </c>
      <c r="C48" s="35" t="s">
        <v>65</v>
      </c>
      <c r="D48" s="36"/>
      <c r="E48" s="36"/>
      <c r="F48" s="42">
        <v>786089</v>
      </c>
      <c r="G48" s="71">
        <v>1198963.5</v>
      </c>
      <c r="H48" s="36"/>
      <c r="I48" s="36"/>
      <c r="J48" s="42"/>
      <c r="K48" s="71"/>
    </row>
    <row r="49" spans="1:11" ht="68.25" customHeight="1">
      <c r="A49" s="214" t="s">
        <v>217</v>
      </c>
      <c r="B49" s="200" t="s">
        <v>246</v>
      </c>
      <c r="C49" s="201"/>
      <c r="D49" s="201"/>
      <c r="E49" s="201"/>
      <c r="F49" s="201"/>
      <c r="G49" s="201"/>
      <c r="H49" s="219"/>
      <c r="I49" s="219"/>
      <c r="J49" s="219"/>
      <c r="K49" s="219"/>
    </row>
    <row r="50" spans="1:11" ht="44.25" customHeight="1">
      <c r="A50" s="215"/>
      <c r="B50" s="34" t="s">
        <v>69</v>
      </c>
      <c r="C50" s="35"/>
      <c r="D50" s="36"/>
      <c r="E50" s="36"/>
      <c r="F50" s="36"/>
      <c r="G50" s="66"/>
      <c r="H50" s="36"/>
      <c r="I50" s="36"/>
      <c r="J50" s="36"/>
      <c r="K50" s="66"/>
    </row>
    <row r="51" spans="1:11" ht="15.75">
      <c r="A51" s="215"/>
      <c r="B51" s="85" t="s">
        <v>91</v>
      </c>
      <c r="C51" s="38" t="s">
        <v>65</v>
      </c>
      <c r="D51" s="39"/>
      <c r="E51" s="39"/>
      <c r="F51" s="46"/>
      <c r="G51" s="46"/>
      <c r="H51" s="39"/>
      <c r="I51" s="39"/>
      <c r="J51" s="46"/>
      <c r="K51" s="46"/>
    </row>
    <row r="52" spans="1:11" ht="15.75">
      <c r="A52" s="215"/>
      <c r="B52" s="86" t="s">
        <v>92</v>
      </c>
      <c r="C52" s="38" t="s">
        <v>65</v>
      </c>
      <c r="D52" s="55">
        <v>630880</v>
      </c>
      <c r="E52" s="55">
        <v>884032.3333333335</v>
      </c>
      <c r="F52" s="56"/>
      <c r="G52" s="72"/>
      <c r="H52" s="55"/>
      <c r="I52" s="55"/>
      <c r="J52" s="56"/>
      <c r="K52" s="72"/>
    </row>
    <row r="53" spans="1:11" ht="42.75" customHeight="1">
      <c r="A53" s="215"/>
      <c r="B53" s="34" t="s">
        <v>70</v>
      </c>
      <c r="C53" s="35"/>
      <c r="D53" s="36"/>
      <c r="E53" s="36"/>
      <c r="F53" s="36"/>
      <c r="G53" s="66"/>
      <c r="H53" s="36"/>
      <c r="I53" s="36"/>
      <c r="J53" s="36"/>
      <c r="K53" s="66"/>
    </row>
    <row r="54" spans="1:11" ht="15.75">
      <c r="A54" s="215"/>
      <c r="B54" s="85" t="s">
        <v>102</v>
      </c>
      <c r="C54" s="38" t="s">
        <v>65</v>
      </c>
      <c r="D54" s="39"/>
      <c r="E54" s="39"/>
      <c r="F54" s="40"/>
      <c r="G54" s="67"/>
      <c r="H54" s="39"/>
      <c r="I54" s="39"/>
      <c r="J54" s="40"/>
      <c r="K54" s="67"/>
    </row>
    <row r="55" spans="1:11" ht="15.75">
      <c r="A55" s="215"/>
      <c r="B55" s="86" t="s">
        <v>92</v>
      </c>
      <c r="C55" s="38" t="s">
        <v>65</v>
      </c>
      <c r="D55" s="55">
        <v>630880</v>
      </c>
      <c r="E55" s="55">
        <v>884032.3333333335</v>
      </c>
      <c r="F55" s="56"/>
      <c r="G55" s="72"/>
      <c r="H55" s="55"/>
      <c r="I55" s="55"/>
      <c r="J55" s="56"/>
      <c r="K55" s="72"/>
    </row>
    <row r="56" spans="1:11" ht="39.75" customHeight="1">
      <c r="A56" s="215"/>
      <c r="B56" s="34" t="s">
        <v>71</v>
      </c>
      <c r="C56" s="35"/>
      <c r="D56" s="36"/>
      <c r="E56" s="36"/>
      <c r="F56" s="36"/>
      <c r="G56" s="66"/>
      <c r="H56" s="36"/>
      <c r="I56" s="36"/>
      <c r="J56" s="36"/>
      <c r="K56" s="66"/>
    </row>
    <row r="57" spans="1:11" ht="15.75">
      <c r="A57" s="215"/>
      <c r="B57" s="85" t="s">
        <v>91</v>
      </c>
      <c r="C57" s="38" t="s">
        <v>65</v>
      </c>
      <c r="D57" s="39"/>
      <c r="E57" s="39"/>
      <c r="F57" s="39"/>
      <c r="G57" s="70"/>
      <c r="H57" s="39"/>
      <c r="I57" s="39"/>
      <c r="J57" s="39"/>
      <c r="K57" s="70"/>
    </row>
    <row r="58" spans="1:11" ht="15.75">
      <c r="A58" s="215"/>
      <c r="B58" s="86" t="s">
        <v>92</v>
      </c>
      <c r="C58" s="38" t="s">
        <v>65</v>
      </c>
      <c r="D58" s="55">
        <v>630880</v>
      </c>
      <c r="E58" s="55">
        <v>884032.3333333335</v>
      </c>
      <c r="F58" s="55"/>
      <c r="G58" s="73"/>
      <c r="H58" s="55"/>
      <c r="I58" s="55"/>
      <c r="J58" s="55"/>
      <c r="K58" s="73"/>
    </row>
    <row r="59" spans="1:11" ht="39.75" customHeight="1">
      <c r="A59" s="215"/>
      <c r="B59" s="34" t="s">
        <v>72</v>
      </c>
      <c r="C59" s="35"/>
      <c r="D59" s="36"/>
      <c r="E59" s="36"/>
      <c r="F59" s="36"/>
      <c r="G59" s="66"/>
      <c r="H59" s="36"/>
      <c r="I59" s="36"/>
      <c r="J59" s="36"/>
      <c r="K59" s="66"/>
    </row>
    <row r="60" spans="1:11" ht="15.75">
      <c r="A60" s="215"/>
      <c r="B60" s="85" t="s">
        <v>102</v>
      </c>
      <c r="C60" s="38" t="s">
        <v>65</v>
      </c>
      <c r="D60" s="39"/>
      <c r="E60" s="39"/>
      <c r="F60" s="39"/>
      <c r="G60" s="70"/>
      <c r="H60" s="39"/>
      <c r="I60" s="39"/>
      <c r="J60" s="39"/>
      <c r="K60" s="70"/>
    </row>
    <row r="61" spans="1:11" ht="15.75">
      <c r="A61" s="215"/>
      <c r="B61" s="86" t="s">
        <v>92</v>
      </c>
      <c r="C61" s="38" t="s">
        <v>65</v>
      </c>
      <c r="D61" s="55">
        <v>630880</v>
      </c>
      <c r="E61" s="55">
        <v>884032.3333333335</v>
      </c>
      <c r="F61" s="55"/>
      <c r="G61" s="73"/>
      <c r="H61" s="55"/>
      <c r="I61" s="55"/>
      <c r="J61" s="55"/>
      <c r="K61" s="73"/>
    </row>
    <row r="62" spans="1:11" ht="39" customHeight="1">
      <c r="A62" s="215"/>
      <c r="B62" s="34" t="s">
        <v>73</v>
      </c>
      <c r="C62" s="35"/>
      <c r="D62" s="36"/>
      <c r="E62" s="36"/>
      <c r="F62" s="36"/>
      <c r="G62" s="66"/>
      <c r="H62" s="36"/>
      <c r="I62" s="36"/>
      <c r="J62" s="36"/>
      <c r="K62" s="66"/>
    </row>
    <row r="63" spans="1:11" ht="15.75">
      <c r="A63" s="215"/>
      <c r="B63" s="85" t="s">
        <v>91</v>
      </c>
      <c r="C63" s="38" t="s">
        <v>65</v>
      </c>
      <c r="D63" s="39"/>
      <c r="E63" s="39"/>
      <c r="F63" s="39"/>
      <c r="G63" s="70"/>
      <c r="H63" s="39"/>
      <c r="I63" s="39"/>
      <c r="J63" s="39"/>
      <c r="K63" s="70"/>
    </row>
    <row r="64" spans="1:11" ht="15.75">
      <c r="A64" s="215"/>
      <c r="B64" s="86" t="s">
        <v>92</v>
      </c>
      <c r="C64" s="38" t="s">
        <v>65</v>
      </c>
      <c r="D64" s="55"/>
      <c r="E64" s="55">
        <v>884032.3333333335</v>
      </c>
      <c r="F64" s="55"/>
      <c r="G64" s="73"/>
      <c r="H64" s="55"/>
      <c r="I64" s="55"/>
      <c r="J64" s="55"/>
      <c r="K64" s="73"/>
    </row>
    <row r="65" spans="1:11" ht="53.25" customHeight="1">
      <c r="A65" s="214" t="s">
        <v>218</v>
      </c>
      <c r="B65" s="200" t="s">
        <v>247</v>
      </c>
      <c r="C65" s="201"/>
      <c r="D65" s="201"/>
      <c r="E65" s="201"/>
      <c r="F65" s="201"/>
      <c r="G65" s="201"/>
      <c r="H65" s="201"/>
      <c r="I65" s="201"/>
      <c r="J65" s="201"/>
      <c r="K65" s="201"/>
    </row>
    <row r="66" spans="1:11" ht="40.5" customHeight="1">
      <c r="A66" s="215"/>
      <c r="B66" s="30" t="s">
        <v>101</v>
      </c>
      <c r="C66" s="28" t="s">
        <v>40</v>
      </c>
      <c r="D66" s="102">
        <v>208045</v>
      </c>
      <c r="E66" s="102">
        <v>208045</v>
      </c>
      <c r="F66" s="60"/>
      <c r="G66" s="58"/>
      <c r="H66" s="102"/>
      <c r="I66" s="102"/>
      <c r="J66" s="60"/>
      <c r="K66" s="58"/>
    </row>
    <row r="67" spans="1:11" ht="40.5" customHeight="1">
      <c r="A67" s="215"/>
      <c r="B67" s="30" t="s">
        <v>86</v>
      </c>
      <c r="C67" s="28" t="s">
        <v>40</v>
      </c>
      <c r="D67" s="102">
        <v>208045</v>
      </c>
      <c r="E67" s="102">
        <v>208045</v>
      </c>
      <c r="F67" s="60"/>
      <c r="G67" s="58"/>
      <c r="H67" s="102"/>
      <c r="I67" s="102"/>
      <c r="J67" s="60"/>
      <c r="K67" s="58"/>
    </row>
    <row r="68" spans="1:11" ht="38.25" customHeight="1">
      <c r="A68" s="215"/>
      <c r="B68" s="30" t="s">
        <v>74</v>
      </c>
      <c r="C68" s="28" t="s">
        <v>40</v>
      </c>
      <c r="D68" s="102">
        <v>208045</v>
      </c>
      <c r="E68" s="102">
        <v>208045</v>
      </c>
      <c r="F68" s="60"/>
      <c r="G68" s="58"/>
      <c r="H68" s="102"/>
      <c r="I68" s="102"/>
      <c r="J68" s="60"/>
      <c r="K68" s="58"/>
    </row>
    <row r="69" spans="1:11" ht="80.25" customHeight="1">
      <c r="A69" s="215"/>
      <c r="B69" s="200" t="s">
        <v>248</v>
      </c>
      <c r="C69" s="201"/>
      <c r="D69" s="201"/>
      <c r="E69" s="201"/>
      <c r="F69" s="201"/>
      <c r="G69" s="201"/>
      <c r="H69" s="219"/>
      <c r="I69" s="219"/>
      <c r="J69" s="219"/>
      <c r="K69" s="219"/>
    </row>
    <row r="70" spans="1:11" ht="36" customHeight="1">
      <c r="A70" s="215"/>
      <c r="B70" s="30" t="s">
        <v>75</v>
      </c>
      <c r="C70" s="28" t="s">
        <v>40</v>
      </c>
      <c r="D70" s="102">
        <v>1290.771818441234</v>
      </c>
      <c r="E70" s="102">
        <v>1290.771818441234</v>
      </c>
      <c r="F70" s="60"/>
      <c r="G70" s="58"/>
      <c r="H70" s="102"/>
      <c r="I70" s="102"/>
      <c r="J70" s="60"/>
      <c r="K70" s="58"/>
    </row>
    <row r="71" spans="1:11" ht="38.25" customHeight="1">
      <c r="A71" s="215"/>
      <c r="B71" s="30" t="s">
        <v>76</v>
      </c>
      <c r="C71" s="28" t="s">
        <v>40</v>
      </c>
      <c r="D71" s="102">
        <v>1290.771818441234</v>
      </c>
      <c r="E71" s="102">
        <v>1290.771818441234</v>
      </c>
      <c r="F71" s="60"/>
      <c r="G71" s="58"/>
      <c r="H71" s="102"/>
      <c r="I71" s="102"/>
      <c r="J71" s="60"/>
      <c r="K71" s="58"/>
    </row>
    <row r="72" spans="1:11" ht="33.75" customHeight="1">
      <c r="A72" s="215"/>
      <c r="B72" s="30" t="s">
        <v>77</v>
      </c>
      <c r="C72" s="28" t="s">
        <v>40</v>
      </c>
      <c r="D72" s="102">
        <v>1290.771818441234</v>
      </c>
      <c r="E72" s="102">
        <v>1290.771818441234</v>
      </c>
      <c r="F72" s="33"/>
      <c r="G72" s="74"/>
      <c r="H72" s="102"/>
      <c r="I72" s="102"/>
      <c r="J72" s="33"/>
      <c r="K72" s="74"/>
    </row>
    <row r="73" spans="1:11" ht="32.25" customHeight="1">
      <c r="A73" s="215"/>
      <c r="B73" s="30" t="s">
        <v>78</v>
      </c>
      <c r="C73" s="28" t="s">
        <v>40</v>
      </c>
      <c r="D73" s="102"/>
      <c r="E73" s="102">
        <v>1290.771818441234</v>
      </c>
      <c r="F73" s="60"/>
      <c r="G73" s="58"/>
      <c r="H73" s="102"/>
      <c r="I73" s="102"/>
      <c r="J73" s="60"/>
      <c r="K73" s="58"/>
    </row>
    <row r="74" spans="1:11" ht="32.25" customHeight="1">
      <c r="A74" s="215"/>
      <c r="B74" s="30" t="s">
        <v>79</v>
      </c>
      <c r="C74" s="28" t="s">
        <v>40</v>
      </c>
      <c r="D74" s="102"/>
      <c r="E74" s="102">
        <v>1290.771818441234</v>
      </c>
      <c r="F74" s="60">
        <v>1347.8775280898876</v>
      </c>
      <c r="G74" s="60">
        <v>1347.8775280898876</v>
      </c>
      <c r="H74" s="102"/>
      <c r="I74" s="102"/>
      <c r="J74" s="60"/>
      <c r="K74" s="60"/>
    </row>
    <row r="75" spans="1:11" ht="32.25" customHeight="1">
      <c r="A75" s="215"/>
      <c r="B75" s="30" t="s">
        <v>80</v>
      </c>
      <c r="C75" s="28" t="s">
        <v>40</v>
      </c>
      <c r="D75" s="102"/>
      <c r="E75" s="102">
        <v>1290.771818441234</v>
      </c>
      <c r="F75" s="60"/>
      <c r="G75" s="60"/>
      <c r="H75" s="102"/>
      <c r="I75" s="102"/>
      <c r="J75" s="60"/>
      <c r="K75" s="60"/>
    </row>
    <row r="76" spans="1:11" ht="32.25" customHeight="1">
      <c r="A76" s="216"/>
      <c r="B76" s="30" t="s">
        <v>81</v>
      </c>
      <c r="C76" s="28" t="s">
        <v>40</v>
      </c>
      <c r="D76" s="102"/>
      <c r="E76" s="102">
        <v>1290.771818441234</v>
      </c>
      <c r="F76" s="60"/>
      <c r="G76" s="60"/>
      <c r="H76" s="102"/>
      <c r="I76" s="102"/>
      <c r="J76" s="60"/>
      <c r="K76" s="60"/>
    </row>
    <row r="77" spans="1:11" ht="15" customHeight="1">
      <c r="A77" s="212"/>
      <c r="B77" s="212"/>
      <c r="C77" s="212"/>
      <c r="D77" s="212"/>
      <c r="E77" s="212"/>
      <c r="F77" s="212"/>
      <c r="G77" s="212"/>
      <c r="H77" s="165"/>
      <c r="I77" s="165"/>
      <c r="J77" s="165"/>
      <c r="K77" s="165"/>
    </row>
    <row r="78" spans="1:11" ht="15.75">
      <c r="A78" s="213"/>
      <c r="B78" s="213"/>
      <c r="C78" s="213"/>
      <c r="D78" s="213"/>
      <c r="E78" s="213"/>
      <c r="F78" s="213"/>
      <c r="G78" s="213"/>
      <c r="H78" s="165"/>
      <c r="I78" s="165"/>
      <c r="J78" s="165"/>
      <c r="K78" s="165"/>
    </row>
    <row r="79" spans="1:11" ht="42" customHeight="1">
      <c r="A79" s="161" t="s">
        <v>177</v>
      </c>
      <c r="B79" s="202" t="s">
        <v>219</v>
      </c>
      <c r="C79" s="202"/>
      <c r="D79" s="202"/>
      <c r="E79" s="202"/>
      <c r="F79" s="202"/>
      <c r="G79" s="202"/>
      <c r="H79" s="202"/>
      <c r="I79" s="202"/>
      <c r="J79" s="202"/>
      <c r="K79" s="202"/>
    </row>
    <row r="80" spans="1:11" ht="15" hidden="1">
      <c r="A80" s="188"/>
      <c r="B80" s="27"/>
      <c r="C80" s="27"/>
      <c r="D80" s="27"/>
      <c r="E80" s="27"/>
      <c r="F80" s="27"/>
      <c r="G80" s="27"/>
      <c r="H80" s="27"/>
      <c r="I80" s="27"/>
      <c r="J80" s="27"/>
      <c r="K80" s="27"/>
    </row>
    <row r="81" spans="1:11" ht="39" customHeight="1">
      <c r="A81" s="188" t="s">
        <v>178</v>
      </c>
      <c r="B81" s="202" t="s">
        <v>244</v>
      </c>
      <c r="C81" s="202"/>
      <c r="D81" s="202"/>
      <c r="E81" s="202"/>
      <c r="F81" s="202"/>
      <c r="G81" s="203"/>
      <c r="H81" s="203"/>
      <c r="I81" s="203"/>
      <c r="J81" s="203"/>
      <c r="K81" s="203"/>
    </row>
    <row r="82" spans="1:11" ht="54" customHeight="1">
      <c r="A82" s="161" t="s">
        <v>233</v>
      </c>
      <c r="B82" s="199" t="s">
        <v>243</v>
      </c>
      <c r="C82" s="199"/>
      <c r="D82" s="199"/>
      <c r="E82" s="199"/>
      <c r="F82" s="199"/>
      <c r="G82" s="199"/>
      <c r="H82" s="199"/>
      <c r="I82" s="199"/>
      <c r="J82" s="199"/>
      <c r="K82" s="199"/>
    </row>
    <row r="83" spans="1:11" ht="12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1:11" ht="12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</row>
    <row r="85" spans="1:11" ht="12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</row>
    <row r="86" spans="1:11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</row>
    <row r="87" spans="1:11" ht="12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spans="1:11" ht="12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89" spans="1:11" ht="12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</sheetData>
  <sheetProtection/>
  <mergeCells count="28">
    <mergeCell ref="B69:K69"/>
    <mergeCell ref="D3:G3"/>
    <mergeCell ref="D9:K9"/>
    <mergeCell ref="A5:K5"/>
    <mergeCell ref="A6:K6"/>
    <mergeCell ref="A33:A48"/>
    <mergeCell ref="D10:G10"/>
    <mergeCell ref="C9:C11"/>
    <mergeCell ref="H10:K10"/>
    <mergeCell ref="E1:K1"/>
    <mergeCell ref="N12:O12"/>
    <mergeCell ref="L13:M13"/>
    <mergeCell ref="L12:M12"/>
    <mergeCell ref="A7:K7"/>
    <mergeCell ref="A9:A11"/>
    <mergeCell ref="B9:B11"/>
    <mergeCell ref="H3:K3"/>
    <mergeCell ref="B12:K12"/>
    <mergeCell ref="B82:K82"/>
    <mergeCell ref="B65:K65"/>
    <mergeCell ref="B33:K33"/>
    <mergeCell ref="B81:K81"/>
    <mergeCell ref="F2:K2"/>
    <mergeCell ref="B79:K79"/>
    <mergeCell ref="A77:G78"/>
    <mergeCell ref="A49:A64"/>
    <mergeCell ref="A65:A76"/>
    <mergeCell ref="B49:K49"/>
  </mergeCells>
  <printOptions horizontalCentered="1"/>
  <pageMargins left="0" right="0" top="0.31496062992125984" bottom="0.31496062992125984" header="0.31496062992125984" footer="0.31496062992125984"/>
  <pageSetup fitToHeight="2" fitToWidth="1" horizontalDpi="600" verticalDpi="600" orientation="portrait" paperSize="9" scale="53" r:id="rId1"/>
  <rowBreaks count="1" manualBreakCount="1">
    <brk id="3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T176"/>
  <sheetViews>
    <sheetView showGridLines="0" view="pageBreakPreview" zoomScale="75" zoomScaleNormal="70" zoomScaleSheetLayoutView="75" zoomScalePageLayoutView="0" workbookViewId="0" topLeftCell="A100">
      <selection activeCell="B176" sqref="B176:F176"/>
    </sheetView>
  </sheetViews>
  <sheetFormatPr defaultColWidth="9.00390625" defaultRowHeight="12.75"/>
  <cols>
    <col min="1" max="1" width="6.625" style="7" customWidth="1"/>
    <col min="2" max="2" width="62.625" style="7" customWidth="1"/>
    <col min="3" max="3" width="18.00390625" style="7" customWidth="1"/>
    <col min="4" max="4" width="34.875" style="7" customWidth="1"/>
    <col min="5" max="5" width="40.00390625" style="7" customWidth="1"/>
    <col min="6" max="6" width="35.25390625" style="7" customWidth="1"/>
    <col min="7" max="16384" width="9.125" style="7" customWidth="1"/>
  </cols>
  <sheetData>
    <row r="1" spans="1:7" s="1" customFormat="1" ht="15.75">
      <c r="A1" s="11"/>
      <c r="B1" s="3"/>
      <c r="D1" s="204" t="s">
        <v>128</v>
      </c>
      <c r="E1" s="204"/>
      <c r="F1" s="204"/>
      <c r="G1" s="75"/>
    </row>
    <row r="2" spans="1:7" s="1" customFormat="1" ht="28.5" customHeight="1">
      <c r="A2" s="11"/>
      <c r="B2" s="3"/>
      <c r="E2" s="75"/>
      <c r="F2" s="204" t="s">
        <v>104</v>
      </c>
      <c r="G2" s="75"/>
    </row>
    <row r="3" spans="1:6" s="1" customFormat="1" ht="15.75" customHeight="1">
      <c r="A3" s="11"/>
      <c r="B3" s="3"/>
      <c r="D3" s="118"/>
      <c r="E3" s="118"/>
      <c r="F3" s="204"/>
    </row>
    <row r="4" spans="3:5" s="6" customFormat="1" ht="18">
      <c r="C4" s="7"/>
      <c r="E4" s="163"/>
    </row>
    <row r="5" spans="1:20" ht="47.25" customHeight="1">
      <c r="A5" s="223" t="s">
        <v>129</v>
      </c>
      <c r="B5" s="223"/>
      <c r="C5" s="223"/>
      <c r="D5" s="223"/>
      <c r="E5" s="223"/>
      <c r="F5" s="223"/>
      <c r="L5" s="222"/>
      <c r="M5" s="222"/>
      <c r="N5" s="222"/>
      <c r="O5" s="222"/>
      <c r="P5" s="222"/>
      <c r="Q5" s="222"/>
      <c r="R5" s="222"/>
      <c r="S5" s="222"/>
      <c r="T5" s="222"/>
    </row>
    <row r="6" spans="1:20" ht="35.25" customHeight="1">
      <c r="A6" s="223" t="s">
        <v>130</v>
      </c>
      <c r="B6" s="223"/>
      <c r="C6" s="223"/>
      <c r="D6" s="223"/>
      <c r="E6" s="223"/>
      <c r="F6" s="223"/>
      <c r="L6" s="16"/>
      <c r="M6" s="16"/>
      <c r="N6" s="16"/>
      <c r="O6" s="16"/>
      <c r="P6" s="16"/>
      <c r="Q6" s="16"/>
      <c r="R6" s="16"/>
      <c r="S6" s="16"/>
      <c r="T6" s="16"/>
    </row>
    <row r="7" spans="1:6" ht="20.25">
      <c r="A7" s="10"/>
      <c r="B7" s="10"/>
      <c r="C7" s="10"/>
      <c r="D7" s="10"/>
      <c r="F7" s="53"/>
    </row>
    <row r="8" spans="1:12" ht="84" customHeight="1">
      <c r="A8" s="119" t="s">
        <v>41</v>
      </c>
      <c r="B8" s="120" t="s">
        <v>42</v>
      </c>
      <c r="C8" s="119" t="s">
        <v>43</v>
      </c>
      <c r="D8" s="121" t="s">
        <v>198</v>
      </c>
      <c r="E8" s="122" t="s">
        <v>199</v>
      </c>
      <c r="F8" s="123" t="s">
        <v>200</v>
      </c>
      <c r="L8" s="76"/>
    </row>
    <row r="9" spans="1:6" ht="58.5" customHeight="1">
      <c r="A9" s="124"/>
      <c r="B9" s="125" t="s">
        <v>18</v>
      </c>
      <c r="C9" s="124"/>
      <c r="D9" s="126">
        <f>D10+D35+D134+D148+D159</f>
        <v>71050729.11736114</v>
      </c>
      <c r="E9" s="127" t="s">
        <v>45</v>
      </c>
      <c r="F9" s="127" t="s">
        <v>45</v>
      </c>
    </row>
    <row r="10" spans="1:6" ht="70.5" customHeight="1">
      <c r="A10" s="128">
        <v>1</v>
      </c>
      <c r="B10" s="125" t="s">
        <v>201</v>
      </c>
      <c r="C10" s="125"/>
      <c r="D10" s="126">
        <f>SUM(D12:D21)</f>
        <v>4760105.079589535</v>
      </c>
      <c r="E10" s="126">
        <f>SUM(E12:E21)</f>
        <v>30057.547091300385</v>
      </c>
      <c r="F10" s="129">
        <f aca="true" t="shared" si="0" ref="F10:F17">D10/E10</f>
        <v>158.3663851587963</v>
      </c>
    </row>
    <row r="11" spans="1:6" ht="18.75">
      <c r="A11" s="128"/>
      <c r="B11" s="125" t="s">
        <v>122</v>
      </c>
      <c r="C11" s="125"/>
      <c r="D11" s="126"/>
      <c r="E11" s="126"/>
      <c r="F11" s="129"/>
    </row>
    <row r="12" spans="1:6" ht="37.5">
      <c r="A12" s="124"/>
      <c r="B12" s="130" t="s">
        <v>49</v>
      </c>
      <c r="C12" s="131"/>
      <c r="D12" s="132">
        <v>1675137.8851057147</v>
      </c>
      <c r="E12" s="132">
        <v>576.8245213088089</v>
      </c>
      <c r="F12" s="127">
        <f t="shared" si="0"/>
        <v>2904.0684354140217</v>
      </c>
    </row>
    <row r="13" spans="1:6" ht="34.5" customHeight="1">
      <c r="A13" s="124"/>
      <c r="B13" s="133" t="s">
        <v>55</v>
      </c>
      <c r="C13" s="131">
        <v>0.4</v>
      </c>
      <c r="D13" s="132">
        <v>1564006.7863865062</v>
      </c>
      <c r="E13" s="132">
        <v>5667.396183888844</v>
      </c>
      <c r="F13" s="127">
        <f t="shared" si="0"/>
        <v>275.9656702371774</v>
      </c>
    </row>
    <row r="14" spans="1:6" ht="34.5" customHeight="1">
      <c r="A14" s="124"/>
      <c r="B14" s="133" t="s">
        <v>56</v>
      </c>
      <c r="C14" s="134" t="s">
        <v>15</v>
      </c>
      <c r="D14" s="132">
        <v>683129.4009504281</v>
      </c>
      <c r="E14" s="132">
        <v>2475.414425146851</v>
      </c>
      <c r="F14" s="127">
        <f t="shared" si="0"/>
        <v>275.96567023717745</v>
      </c>
    </row>
    <row r="15" spans="1:6" ht="36.75" customHeight="1">
      <c r="A15" s="124"/>
      <c r="B15" s="133" t="s">
        <v>57</v>
      </c>
      <c r="C15" s="131">
        <v>0.4</v>
      </c>
      <c r="D15" s="132">
        <v>118017.13708751329</v>
      </c>
      <c r="E15" s="132">
        <v>2408.2249170701352</v>
      </c>
      <c r="F15" s="127">
        <f t="shared" si="0"/>
        <v>49.00586164148398</v>
      </c>
    </row>
    <row r="16" spans="1:6" ht="32.25" customHeight="1">
      <c r="A16" s="124"/>
      <c r="B16" s="133" t="s">
        <v>58</v>
      </c>
      <c r="C16" s="134" t="s">
        <v>15</v>
      </c>
      <c r="D16" s="132">
        <v>649094.2539813231</v>
      </c>
      <c r="E16" s="127">
        <v>13245.237043885743</v>
      </c>
      <c r="F16" s="127">
        <f t="shared" si="0"/>
        <v>49.00586164148399</v>
      </c>
    </row>
    <row r="17" spans="1:6" ht="33" customHeight="1">
      <c r="A17" s="135"/>
      <c r="B17" s="130" t="s">
        <v>48</v>
      </c>
      <c r="C17" s="134" t="s">
        <v>15</v>
      </c>
      <c r="D17" s="132">
        <v>70719.61607804894</v>
      </c>
      <c r="E17" s="127">
        <v>5684.450000000001</v>
      </c>
      <c r="F17" s="127">
        <f t="shared" si="0"/>
        <v>12.440889809576817</v>
      </c>
    </row>
    <row r="18" spans="1:6" ht="33" customHeight="1">
      <c r="A18" s="135"/>
      <c r="B18" s="133" t="s">
        <v>58</v>
      </c>
      <c r="C18" s="134" t="s">
        <v>89</v>
      </c>
      <c r="D18" s="132"/>
      <c r="E18" s="127"/>
      <c r="F18" s="127"/>
    </row>
    <row r="19" spans="1:6" ht="33" customHeight="1">
      <c r="A19" s="135"/>
      <c r="B19" s="130" t="s">
        <v>48</v>
      </c>
      <c r="C19" s="134" t="s">
        <v>89</v>
      </c>
      <c r="D19" s="132"/>
      <c r="E19" s="127"/>
      <c r="F19" s="127"/>
    </row>
    <row r="20" spans="1:6" ht="33" customHeight="1">
      <c r="A20" s="135"/>
      <c r="B20" s="133" t="s">
        <v>58</v>
      </c>
      <c r="C20" s="134" t="s">
        <v>90</v>
      </c>
      <c r="D20" s="132"/>
      <c r="E20" s="127"/>
      <c r="F20" s="127"/>
    </row>
    <row r="21" spans="1:6" ht="33" customHeight="1">
      <c r="A21" s="135"/>
      <c r="B21" s="130" t="s">
        <v>48</v>
      </c>
      <c r="C21" s="134" t="s">
        <v>90</v>
      </c>
      <c r="D21" s="132"/>
      <c r="E21" s="127"/>
      <c r="F21" s="127"/>
    </row>
    <row r="22" spans="1:6" ht="33" customHeight="1">
      <c r="A22" s="135"/>
      <c r="B22" s="125" t="s">
        <v>227</v>
      </c>
      <c r="C22" s="134"/>
      <c r="D22" s="132"/>
      <c r="E22" s="127"/>
      <c r="F22" s="127"/>
    </row>
    <row r="23" spans="1:6" ht="33" customHeight="1">
      <c r="A23" s="135"/>
      <c r="B23" s="125" t="s">
        <v>226</v>
      </c>
      <c r="C23" s="134"/>
      <c r="D23" s="132"/>
      <c r="E23" s="127"/>
      <c r="F23" s="127"/>
    </row>
    <row r="24" spans="1:6" ht="56.25">
      <c r="A24" s="136" t="s">
        <v>44</v>
      </c>
      <c r="B24" s="125" t="s">
        <v>54</v>
      </c>
      <c r="C24" s="125"/>
      <c r="D24" s="132"/>
      <c r="E24" s="132">
        <f>E25+E26+E27+E28+E29+E30</f>
        <v>0</v>
      </c>
      <c r="F24" s="127"/>
    </row>
    <row r="25" spans="1:6" ht="45.75" customHeight="1">
      <c r="A25" s="135"/>
      <c r="B25" s="130" t="s">
        <v>50</v>
      </c>
      <c r="C25" s="130"/>
      <c r="D25" s="132"/>
      <c r="E25" s="132"/>
      <c r="F25" s="127"/>
    </row>
    <row r="26" spans="1:6" ht="33" customHeight="1">
      <c r="A26" s="135"/>
      <c r="B26" s="133" t="s">
        <v>55</v>
      </c>
      <c r="C26" s="131">
        <v>0.4</v>
      </c>
      <c r="D26" s="132"/>
      <c r="E26" s="132"/>
      <c r="F26" s="127"/>
    </row>
    <row r="27" spans="1:6" ht="36" customHeight="1">
      <c r="A27" s="135"/>
      <c r="B27" s="133" t="s">
        <v>56</v>
      </c>
      <c r="C27" s="134" t="s">
        <v>15</v>
      </c>
      <c r="D27" s="132"/>
      <c r="E27" s="132"/>
      <c r="F27" s="127"/>
    </row>
    <row r="28" spans="1:6" ht="39" customHeight="1">
      <c r="A28" s="135"/>
      <c r="B28" s="133" t="s">
        <v>57</v>
      </c>
      <c r="C28" s="131">
        <v>0.4</v>
      </c>
      <c r="D28" s="132"/>
      <c r="E28" s="132"/>
      <c r="F28" s="127"/>
    </row>
    <row r="29" spans="1:6" ht="36.75" customHeight="1">
      <c r="A29" s="135"/>
      <c r="B29" s="133" t="s">
        <v>58</v>
      </c>
      <c r="C29" s="134" t="s">
        <v>15</v>
      </c>
      <c r="D29" s="132"/>
      <c r="E29" s="132"/>
      <c r="F29" s="127"/>
    </row>
    <row r="30" spans="1:6" ht="30.75" customHeight="1">
      <c r="A30" s="135"/>
      <c r="B30" s="130" t="s">
        <v>48</v>
      </c>
      <c r="C30" s="134" t="s">
        <v>15</v>
      </c>
      <c r="D30" s="132"/>
      <c r="E30" s="132"/>
      <c r="F30" s="127"/>
    </row>
    <row r="31" spans="1:6" ht="30.75" customHeight="1">
      <c r="A31" s="135"/>
      <c r="B31" s="133" t="s">
        <v>58</v>
      </c>
      <c r="C31" s="134" t="s">
        <v>89</v>
      </c>
      <c r="D31" s="132"/>
      <c r="E31" s="132">
        <f>E18</f>
        <v>0</v>
      </c>
      <c r="F31" s="127"/>
    </row>
    <row r="32" spans="1:6" ht="30.75" customHeight="1">
      <c r="A32" s="135"/>
      <c r="B32" s="130" t="s">
        <v>48</v>
      </c>
      <c r="C32" s="134" t="s">
        <v>89</v>
      </c>
      <c r="D32" s="132"/>
      <c r="E32" s="132">
        <f>E19</f>
        <v>0</v>
      </c>
      <c r="F32" s="127"/>
    </row>
    <row r="33" spans="1:6" ht="30.75" customHeight="1">
      <c r="A33" s="135"/>
      <c r="B33" s="133" t="s">
        <v>58</v>
      </c>
      <c r="C33" s="134" t="s">
        <v>90</v>
      </c>
      <c r="D33" s="132"/>
      <c r="E33" s="132">
        <f>E20</f>
        <v>0</v>
      </c>
      <c r="F33" s="127"/>
    </row>
    <row r="34" spans="1:6" ht="30.75" customHeight="1">
      <c r="A34" s="135"/>
      <c r="B34" s="130" t="s">
        <v>48</v>
      </c>
      <c r="C34" s="134" t="s">
        <v>90</v>
      </c>
      <c r="D34" s="132"/>
      <c r="E34" s="132">
        <f>E21</f>
        <v>0</v>
      </c>
      <c r="F34" s="127"/>
    </row>
    <row r="35" spans="1:6" ht="56.25">
      <c r="A35" s="128">
        <v>3</v>
      </c>
      <c r="B35" s="125" t="s">
        <v>250</v>
      </c>
      <c r="C35" s="125"/>
      <c r="D35" s="126">
        <f>D36+D69+D111+D123</f>
        <v>44577633.704281375</v>
      </c>
      <c r="E35" s="132"/>
      <c r="F35" s="127"/>
    </row>
    <row r="36" spans="1:6" ht="41.25" customHeight="1">
      <c r="A36" s="128" t="s">
        <v>34</v>
      </c>
      <c r="B36" s="125" t="s">
        <v>202</v>
      </c>
      <c r="C36" s="125" t="s">
        <v>19</v>
      </c>
      <c r="D36" s="126">
        <f>D39+D41+D44+D47+D53+D56</f>
        <v>25705806.490000002</v>
      </c>
      <c r="E36" s="126">
        <f>E39+E41+E44+E47+E53+E56</f>
        <v>3660.9399999999996</v>
      </c>
      <c r="F36" s="129">
        <f>D36/E36</f>
        <v>7021.641023890041</v>
      </c>
    </row>
    <row r="37" spans="1:6" ht="37.5">
      <c r="A37" s="137"/>
      <c r="B37" s="138" t="s">
        <v>49</v>
      </c>
      <c r="C37" s="139"/>
      <c r="D37" s="140"/>
      <c r="E37" s="141"/>
      <c r="F37" s="141"/>
    </row>
    <row r="38" spans="1:6" ht="18.75">
      <c r="A38" s="142"/>
      <c r="B38" s="44" t="s">
        <v>91</v>
      </c>
      <c r="C38" s="143">
        <v>0.4</v>
      </c>
      <c r="D38" s="144"/>
      <c r="E38" s="145"/>
      <c r="F38" s="145"/>
    </row>
    <row r="39" spans="1:6" ht="18.75">
      <c r="A39" s="146"/>
      <c r="B39" s="45" t="s">
        <v>92</v>
      </c>
      <c r="C39" s="143">
        <v>0.4</v>
      </c>
      <c r="D39" s="148">
        <v>1786258.6560000002</v>
      </c>
      <c r="E39" s="149">
        <v>54.7</v>
      </c>
      <c r="F39" s="149">
        <f aca="true" t="shared" si="1" ref="F39:F47">D39/E39</f>
        <v>32655.551297989034</v>
      </c>
    </row>
    <row r="40" spans="1:6" ht="18.75">
      <c r="A40" s="142"/>
      <c r="B40" s="44" t="s">
        <v>91</v>
      </c>
      <c r="C40" s="151" t="s">
        <v>15</v>
      </c>
      <c r="D40" s="144"/>
      <c r="E40" s="145"/>
      <c r="F40" s="149"/>
    </row>
    <row r="41" spans="1:6" ht="18.75">
      <c r="A41" s="146"/>
      <c r="B41" s="45" t="s">
        <v>92</v>
      </c>
      <c r="C41" s="151" t="s">
        <v>15</v>
      </c>
      <c r="D41" s="148">
        <v>4837732.535999999</v>
      </c>
      <c r="E41" s="149">
        <v>50.96666666666667</v>
      </c>
      <c r="F41" s="149">
        <f t="shared" si="1"/>
        <v>94919.53962066708</v>
      </c>
    </row>
    <row r="42" spans="1:6" ht="18.75">
      <c r="A42" s="137"/>
      <c r="B42" s="150" t="s">
        <v>55</v>
      </c>
      <c r="C42" s="139">
        <v>0.4</v>
      </c>
      <c r="D42" s="140"/>
      <c r="E42" s="141"/>
      <c r="F42" s="149"/>
    </row>
    <row r="43" spans="1:6" ht="18.75">
      <c r="A43" s="142"/>
      <c r="B43" s="44" t="s">
        <v>91</v>
      </c>
      <c r="C43" s="143">
        <v>0.4</v>
      </c>
      <c r="D43" s="144"/>
      <c r="E43" s="145"/>
      <c r="F43" s="149"/>
    </row>
    <row r="44" spans="1:6" ht="18.75">
      <c r="A44" s="146"/>
      <c r="B44" s="45" t="s">
        <v>92</v>
      </c>
      <c r="C44" s="147">
        <v>0.4</v>
      </c>
      <c r="D44" s="148">
        <v>1901299.5941333335</v>
      </c>
      <c r="E44" s="149">
        <v>256.70666666666665</v>
      </c>
      <c r="F44" s="149">
        <f t="shared" si="1"/>
        <v>7406.506495611075</v>
      </c>
    </row>
    <row r="45" spans="1:6" ht="18.75">
      <c r="A45" s="137"/>
      <c r="B45" s="150" t="s">
        <v>56</v>
      </c>
      <c r="C45" s="151" t="s">
        <v>15</v>
      </c>
      <c r="D45" s="140"/>
      <c r="E45" s="141"/>
      <c r="F45" s="149"/>
    </row>
    <row r="46" spans="1:6" ht="18.75">
      <c r="A46" s="142"/>
      <c r="B46" s="44" t="s">
        <v>91</v>
      </c>
      <c r="C46" s="152" t="s">
        <v>15</v>
      </c>
      <c r="D46" s="144"/>
      <c r="E46" s="145"/>
      <c r="F46" s="149"/>
    </row>
    <row r="47" spans="1:6" ht="18.75">
      <c r="A47" s="146"/>
      <c r="B47" s="45" t="s">
        <v>92</v>
      </c>
      <c r="C47" s="153" t="s">
        <v>15</v>
      </c>
      <c r="D47" s="148">
        <v>7499716.4059999995</v>
      </c>
      <c r="E47" s="149">
        <v>448.9</v>
      </c>
      <c r="F47" s="149">
        <f t="shared" si="1"/>
        <v>16706.87548674538</v>
      </c>
    </row>
    <row r="48" spans="1:6" ht="18.75">
      <c r="A48" s="137"/>
      <c r="B48" s="150" t="s">
        <v>57</v>
      </c>
      <c r="C48" s="139">
        <v>0.4</v>
      </c>
      <c r="D48" s="140"/>
      <c r="E48" s="141"/>
      <c r="F48" s="149"/>
    </row>
    <row r="49" spans="1:6" ht="18.75">
      <c r="A49" s="142"/>
      <c r="B49" s="44" t="s">
        <v>91</v>
      </c>
      <c r="C49" s="143">
        <v>0.4</v>
      </c>
      <c r="D49" s="144"/>
      <c r="E49" s="145"/>
      <c r="F49" s="149"/>
    </row>
    <row r="50" spans="1:6" ht="18.75">
      <c r="A50" s="146"/>
      <c r="B50" s="45" t="s">
        <v>92</v>
      </c>
      <c r="C50" s="147">
        <v>0.4</v>
      </c>
      <c r="D50" s="148"/>
      <c r="E50" s="149"/>
      <c r="F50" s="149"/>
    </row>
    <row r="51" spans="1:6" ht="18.75">
      <c r="A51" s="137"/>
      <c r="B51" s="150" t="s">
        <v>58</v>
      </c>
      <c r="C51" s="151" t="s">
        <v>15</v>
      </c>
      <c r="D51" s="140"/>
      <c r="E51" s="141"/>
      <c r="F51" s="149"/>
    </row>
    <row r="52" spans="1:6" ht="18.75">
      <c r="A52" s="142"/>
      <c r="B52" s="44" t="s">
        <v>91</v>
      </c>
      <c r="C52" s="152" t="s">
        <v>15</v>
      </c>
      <c r="D52" s="144"/>
      <c r="E52" s="145"/>
      <c r="F52" s="149"/>
    </row>
    <row r="53" spans="1:6" ht="18.75">
      <c r="A53" s="146"/>
      <c r="B53" s="45" t="s">
        <v>92</v>
      </c>
      <c r="C53" s="153" t="s">
        <v>15</v>
      </c>
      <c r="D53" s="148">
        <v>7932814.513866668</v>
      </c>
      <c r="E53" s="149">
        <v>1382.6666666666665</v>
      </c>
      <c r="F53" s="149">
        <f>D53/E53</f>
        <v>5737.3296869816795</v>
      </c>
    </row>
    <row r="54" spans="1:6" ht="18.75">
      <c r="A54" s="154"/>
      <c r="B54" s="138" t="s">
        <v>48</v>
      </c>
      <c r="C54" s="151" t="s">
        <v>15</v>
      </c>
      <c r="D54" s="140"/>
      <c r="E54" s="141"/>
      <c r="F54" s="149"/>
    </row>
    <row r="55" spans="1:6" ht="18.75">
      <c r="A55" s="155"/>
      <c r="B55" s="44" t="s">
        <v>91</v>
      </c>
      <c r="C55" s="152" t="s">
        <v>15</v>
      </c>
      <c r="D55" s="144"/>
      <c r="E55" s="145"/>
      <c r="F55" s="149"/>
    </row>
    <row r="56" spans="1:6" ht="18.75">
      <c r="A56" s="156"/>
      <c r="B56" s="45" t="s">
        <v>92</v>
      </c>
      <c r="C56" s="153" t="s">
        <v>15</v>
      </c>
      <c r="D56" s="148">
        <v>1747984.784</v>
      </c>
      <c r="E56" s="149">
        <v>1467</v>
      </c>
      <c r="F56" s="149">
        <f>D56/E56</f>
        <v>1191.5370034083162</v>
      </c>
    </row>
    <row r="57" spans="1:6" ht="18.75">
      <c r="A57" s="154"/>
      <c r="B57" s="150" t="s">
        <v>58</v>
      </c>
      <c r="C57" s="151" t="s">
        <v>89</v>
      </c>
      <c r="D57" s="140"/>
      <c r="E57" s="141"/>
      <c r="F57" s="141"/>
    </row>
    <row r="58" spans="1:6" ht="18.75">
      <c r="A58" s="155"/>
      <c r="B58" s="44" t="s">
        <v>91</v>
      </c>
      <c r="C58" s="152" t="s">
        <v>89</v>
      </c>
      <c r="D58" s="144"/>
      <c r="E58" s="145"/>
      <c r="F58" s="145"/>
    </row>
    <row r="59" spans="1:6" ht="18.75">
      <c r="A59" s="156"/>
      <c r="B59" s="45" t="s">
        <v>92</v>
      </c>
      <c r="C59" s="153" t="s">
        <v>89</v>
      </c>
      <c r="D59" s="148"/>
      <c r="E59" s="149"/>
      <c r="F59" s="149"/>
    </row>
    <row r="60" spans="1:6" ht="18.75">
      <c r="A60" s="154"/>
      <c r="B60" s="138" t="s">
        <v>48</v>
      </c>
      <c r="C60" s="151" t="s">
        <v>89</v>
      </c>
      <c r="D60" s="140"/>
      <c r="E60" s="141"/>
      <c r="F60" s="141"/>
    </row>
    <row r="61" spans="1:6" ht="18.75">
      <c r="A61" s="155"/>
      <c r="B61" s="44" t="s">
        <v>91</v>
      </c>
      <c r="C61" s="152" t="s">
        <v>89</v>
      </c>
      <c r="D61" s="144"/>
      <c r="E61" s="145"/>
      <c r="F61" s="145"/>
    </row>
    <row r="62" spans="1:6" ht="18.75">
      <c r="A62" s="156"/>
      <c r="B62" s="45" t="s">
        <v>92</v>
      </c>
      <c r="C62" s="153" t="s">
        <v>89</v>
      </c>
      <c r="D62" s="148"/>
      <c r="E62" s="149"/>
      <c r="F62" s="149"/>
    </row>
    <row r="63" spans="1:6" ht="18.75">
      <c r="A63" s="154"/>
      <c r="B63" s="150" t="s">
        <v>58</v>
      </c>
      <c r="C63" s="151" t="s">
        <v>90</v>
      </c>
      <c r="D63" s="140"/>
      <c r="E63" s="141"/>
      <c r="F63" s="141"/>
    </row>
    <row r="64" spans="1:6" ht="18.75">
      <c r="A64" s="155"/>
      <c r="B64" s="44" t="s">
        <v>91</v>
      </c>
      <c r="C64" s="152" t="s">
        <v>90</v>
      </c>
      <c r="D64" s="144"/>
      <c r="E64" s="145"/>
      <c r="F64" s="145"/>
    </row>
    <row r="65" spans="1:6" ht="18.75">
      <c r="A65" s="156"/>
      <c r="B65" s="45" t="s">
        <v>92</v>
      </c>
      <c r="C65" s="153" t="s">
        <v>90</v>
      </c>
      <c r="D65" s="148"/>
      <c r="E65" s="149"/>
      <c r="F65" s="149"/>
    </row>
    <row r="66" spans="1:6" ht="18.75">
      <c r="A66" s="154"/>
      <c r="B66" s="138" t="s">
        <v>48</v>
      </c>
      <c r="C66" s="151" t="s">
        <v>90</v>
      </c>
      <c r="D66" s="140"/>
      <c r="E66" s="141"/>
      <c r="F66" s="141"/>
    </row>
    <row r="67" spans="1:6" ht="18.75">
      <c r="A67" s="155"/>
      <c r="B67" s="44" t="s">
        <v>91</v>
      </c>
      <c r="C67" s="152" t="s">
        <v>90</v>
      </c>
      <c r="D67" s="144"/>
      <c r="E67" s="145"/>
      <c r="F67" s="145"/>
    </row>
    <row r="68" spans="1:6" ht="18.75">
      <c r="A68" s="156"/>
      <c r="B68" s="45" t="s">
        <v>92</v>
      </c>
      <c r="C68" s="153" t="s">
        <v>90</v>
      </c>
      <c r="D68" s="148"/>
      <c r="E68" s="149"/>
      <c r="F68" s="149"/>
    </row>
    <row r="69" spans="1:6" ht="40.5" customHeight="1">
      <c r="A69" s="128" t="s">
        <v>35</v>
      </c>
      <c r="B69" s="125" t="s">
        <v>167</v>
      </c>
      <c r="C69" s="125" t="s">
        <v>19</v>
      </c>
      <c r="D69" s="126">
        <f>D75+D78+D84+D87</f>
        <v>13215351.448320001</v>
      </c>
      <c r="E69" s="126">
        <f>E75+E78+E84+E87</f>
        <v>2641.2</v>
      </c>
      <c r="F69" s="162">
        <f>D69/E69</f>
        <v>5003.540605906407</v>
      </c>
    </row>
    <row r="70" spans="1:6" ht="37.5">
      <c r="A70" s="137"/>
      <c r="B70" s="138" t="s">
        <v>49</v>
      </c>
      <c r="C70" s="139"/>
      <c r="D70" s="140"/>
      <c r="E70" s="141"/>
      <c r="F70" s="141"/>
    </row>
    <row r="71" spans="1:6" ht="18.75">
      <c r="A71" s="142"/>
      <c r="B71" s="44" t="s">
        <v>93</v>
      </c>
      <c r="C71" s="143"/>
      <c r="D71" s="144"/>
      <c r="E71" s="145"/>
      <c r="F71" s="145"/>
    </row>
    <row r="72" spans="1:6" ht="18.75">
      <c r="A72" s="146"/>
      <c r="B72" s="45" t="s">
        <v>94</v>
      </c>
      <c r="C72" s="147"/>
      <c r="D72" s="148"/>
      <c r="E72" s="149"/>
      <c r="F72" s="149"/>
    </row>
    <row r="73" spans="1:6" ht="18.75">
      <c r="A73" s="137"/>
      <c r="B73" s="150" t="s">
        <v>55</v>
      </c>
      <c r="C73" s="139">
        <v>0.4</v>
      </c>
      <c r="D73" s="140"/>
      <c r="E73" s="141"/>
      <c r="F73" s="141"/>
    </row>
    <row r="74" spans="1:6" ht="18.75">
      <c r="A74" s="142"/>
      <c r="B74" s="44" t="s">
        <v>93</v>
      </c>
      <c r="C74" s="143">
        <v>0.4</v>
      </c>
      <c r="D74" s="144"/>
      <c r="E74" s="145"/>
      <c r="F74" s="145"/>
    </row>
    <row r="75" spans="1:6" ht="18.75">
      <c r="A75" s="146"/>
      <c r="B75" s="45" t="s">
        <v>94</v>
      </c>
      <c r="C75" s="147">
        <v>0.4</v>
      </c>
      <c r="D75" s="148">
        <v>1106513.0496</v>
      </c>
      <c r="E75" s="149">
        <v>111.2</v>
      </c>
      <c r="F75" s="149">
        <f>D75/E75</f>
        <v>9950.65692086331</v>
      </c>
    </row>
    <row r="76" spans="1:6" ht="18.75">
      <c r="A76" s="137"/>
      <c r="B76" s="150" t="s">
        <v>56</v>
      </c>
      <c r="C76" s="151" t="s">
        <v>15</v>
      </c>
      <c r="D76" s="140"/>
      <c r="E76" s="141"/>
      <c r="F76" s="141"/>
    </row>
    <row r="77" spans="1:6" ht="18.75">
      <c r="A77" s="142"/>
      <c r="B77" s="44" t="s">
        <v>93</v>
      </c>
      <c r="C77" s="152" t="s">
        <v>15</v>
      </c>
      <c r="D77" s="144"/>
      <c r="E77" s="145"/>
      <c r="F77" s="145"/>
    </row>
    <row r="78" spans="1:6" ht="18.75">
      <c r="A78" s="146"/>
      <c r="B78" s="45" t="s">
        <v>94</v>
      </c>
      <c r="C78" s="153" t="s">
        <v>15</v>
      </c>
      <c r="D78" s="148">
        <v>123057.30080000001</v>
      </c>
      <c r="E78" s="149">
        <v>30</v>
      </c>
      <c r="F78" s="149">
        <f>D78/E78</f>
        <v>4101.910026666667</v>
      </c>
    </row>
    <row r="79" spans="1:6" ht="18.75">
      <c r="A79" s="137"/>
      <c r="B79" s="150" t="s">
        <v>57</v>
      </c>
      <c r="C79" s="139">
        <v>0.4</v>
      </c>
      <c r="D79" s="140"/>
      <c r="E79" s="141"/>
      <c r="F79" s="141"/>
    </row>
    <row r="80" spans="1:6" ht="18.75">
      <c r="A80" s="142"/>
      <c r="B80" s="44" t="s">
        <v>93</v>
      </c>
      <c r="C80" s="143">
        <v>0.4</v>
      </c>
      <c r="D80" s="144"/>
      <c r="E80" s="145"/>
      <c r="F80" s="145"/>
    </row>
    <row r="81" spans="1:6" ht="18.75">
      <c r="A81" s="146"/>
      <c r="B81" s="45" t="s">
        <v>94</v>
      </c>
      <c r="C81" s="147">
        <v>0.4</v>
      </c>
      <c r="D81" s="148"/>
      <c r="E81" s="149"/>
      <c r="F81" s="149"/>
    </row>
    <row r="82" spans="1:6" ht="18.75">
      <c r="A82" s="137"/>
      <c r="B82" s="150" t="s">
        <v>58</v>
      </c>
      <c r="C82" s="151" t="s">
        <v>15</v>
      </c>
      <c r="D82" s="140"/>
      <c r="E82" s="141"/>
      <c r="F82" s="141"/>
    </row>
    <row r="83" spans="1:6" ht="18.75">
      <c r="A83" s="142"/>
      <c r="B83" s="44" t="s">
        <v>93</v>
      </c>
      <c r="C83" s="152" t="s">
        <v>15</v>
      </c>
      <c r="D83" s="144"/>
      <c r="E83" s="145"/>
      <c r="F83" s="145"/>
    </row>
    <row r="84" spans="1:6" ht="18.75">
      <c r="A84" s="146"/>
      <c r="B84" s="45" t="s">
        <v>94</v>
      </c>
      <c r="C84" s="153" t="s">
        <v>15</v>
      </c>
      <c r="D84" s="148">
        <v>4766419.450986668</v>
      </c>
      <c r="E84" s="149">
        <v>250</v>
      </c>
      <c r="F84" s="149">
        <f>D84/E84</f>
        <v>19065.67780394667</v>
      </c>
    </row>
    <row r="85" spans="1:6" ht="18.75">
      <c r="A85" s="154"/>
      <c r="B85" s="138" t="s">
        <v>48</v>
      </c>
      <c r="C85" s="151" t="s">
        <v>15</v>
      </c>
      <c r="D85" s="140"/>
      <c r="E85" s="141"/>
      <c r="F85" s="141"/>
    </row>
    <row r="86" spans="1:6" ht="18.75">
      <c r="A86" s="155"/>
      <c r="B86" s="44" t="s">
        <v>93</v>
      </c>
      <c r="C86" s="152" t="s">
        <v>15</v>
      </c>
      <c r="D86" s="144"/>
      <c r="E86" s="145"/>
      <c r="F86" s="145"/>
    </row>
    <row r="87" spans="1:6" ht="18.75">
      <c r="A87" s="156"/>
      <c r="B87" s="45" t="s">
        <v>94</v>
      </c>
      <c r="C87" s="153" t="s">
        <v>15</v>
      </c>
      <c r="D87" s="148">
        <v>7219361.646933334</v>
      </c>
      <c r="E87" s="149">
        <v>2250</v>
      </c>
      <c r="F87" s="149">
        <f>D87/E87</f>
        <v>3208.605176414815</v>
      </c>
    </row>
    <row r="88" spans="1:6" ht="18.75">
      <c r="A88" s="154"/>
      <c r="B88" s="150" t="s">
        <v>58</v>
      </c>
      <c r="C88" s="151" t="s">
        <v>89</v>
      </c>
      <c r="D88" s="140"/>
      <c r="E88" s="141"/>
      <c r="F88" s="141"/>
    </row>
    <row r="89" spans="1:6" ht="18.75">
      <c r="A89" s="155"/>
      <c r="B89" s="44" t="s">
        <v>93</v>
      </c>
      <c r="C89" s="152" t="s">
        <v>89</v>
      </c>
      <c r="D89" s="144"/>
      <c r="E89" s="145"/>
      <c r="F89" s="145"/>
    </row>
    <row r="90" spans="1:6" ht="18.75">
      <c r="A90" s="156"/>
      <c r="B90" s="45" t="s">
        <v>94</v>
      </c>
      <c r="C90" s="153" t="s">
        <v>89</v>
      </c>
      <c r="D90" s="148"/>
      <c r="E90" s="149"/>
      <c r="F90" s="149"/>
    </row>
    <row r="91" spans="1:6" ht="18.75">
      <c r="A91" s="154"/>
      <c r="B91" s="138" t="s">
        <v>48</v>
      </c>
      <c r="C91" s="151" t="s">
        <v>89</v>
      </c>
      <c r="D91" s="140"/>
      <c r="E91" s="141"/>
      <c r="F91" s="141"/>
    </row>
    <row r="92" spans="1:6" ht="18.75">
      <c r="A92" s="155"/>
      <c r="B92" s="44" t="s">
        <v>93</v>
      </c>
      <c r="C92" s="152" t="s">
        <v>89</v>
      </c>
      <c r="D92" s="144"/>
      <c r="E92" s="145"/>
      <c r="F92" s="145"/>
    </row>
    <row r="93" spans="1:6" ht="18.75">
      <c r="A93" s="156"/>
      <c r="B93" s="45" t="s">
        <v>94</v>
      </c>
      <c r="C93" s="153" t="s">
        <v>89</v>
      </c>
      <c r="D93" s="148"/>
      <c r="E93" s="149"/>
      <c r="F93" s="149"/>
    </row>
    <row r="94" spans="1:6" ht="18.75">
      <c r="A94" s="154"/>
      <c r="B94" s="150" t="s">
        <v>58</v>
      </c>
      <c r="C94" s="151" t="s">
        <v>90</v>
      </c>
      <c r="D94" s="140"/>
      <c r="E94" s="141"/>
      <c r="F94" s="141"/>
    </row>
    <row r="95" spans="1:6" ht="18.75">
      <c r="A95" s="155"/>
      <c r="B95" s="44" t="s">
        <v>93</v>
      </c>
      <c r="C95" s="152" t="s">
        <v>90</v>
      </c>
      <c r="D95" s="144"/>
      <c r="E95" s="145"/>
      <c r="F95" s="145"/>
    </row>
    <row r="96" spans="1:6" ht="18.75">
      <c r="A96" s="156"/>
      <c r="B96" s="45" t="s">
        <v>94</v>
      </c>
      <c r="C96" s="153" t="s">
        <v>90</v>
      </c>
      <c r="D96" s="148"/>
      <c r="E96" s="149"/>
      <c r="F96" s="149"/>
    </row>
    <row r="97" spans="1:6" ht="18.75">
      <c r="A97" s="154"/>
      <c r="B97" s="138" t="s">
        <v>48</v>
      </c>
      <c r="C97" s="151" t="s">
        <v>90</v>
      </c>
      <c r="D97" s="140"/>
      <c r="E97" s="141"/>
      <c r="F97" s="141"/>
    </row>
    <row r="98" spans="1:6" ht="18.75">
      <c r="A98" s="155"/>
      <c r="B98" s="44" t="s">
        <v>93</v>
      </c>
      <c r="C98" s="152" t="s">
        <v>90</v>
      </c>
      <c r="D98" s="144"/>
      <c r="E98" s="145"/>
      <c r="F98" s="145"/>
    </row>
    <row r="99" spans="1:6" ht="18.75">
      <c r="A99" s="156"/>
      <c r="B99" s="45" t="s">
        <v>94</v>
      </c>
      <c r="C99" s="153" t="s">
        <v>90</v>
      </c>
      <c r="D99" s="148"/>
      <c r="E99" s="149"/>
      <c r="F99" s="149"/>
    </row>
    <row r="100" spans="1:6" ht="39" customHeight="1">
      <c r="A100" s="128" t="s">
        <v>36</v>
      </c>
      <c r="B100" s="125" t="s">
        <v>168</v>
      </c>
      <c r="C100" s="125" t="s">
        <v>19</v>
      </c>
      <c r="D100" s="126">
        <f>SUM(D101:D110)</f>
        <v>0</v>
      </c>
      <c r="E100" s="126">
        <f>SUM(E101:E110)</f>
        <v>0</v>
      </c>
      <c r="F100" s="129"/>
    </row>
    <row r="101" spans="1:6" ht="37.5">
      <c r="A101" s="124"/>
      <c r="B101" s="130" t="s">
        <v>49</v>
      </c>
      <c r="C101" s="131"/>
      <c r="D101" s="132"/>
      <c r="E101" s="127"/>
      <c r="F101" s="127"/>
    </row>
    <row r="102" spans="1:6" ht="18.75">
      <c r="A102" s="124"/>
      <c r="B102" s="133" t="s">
        <v>55</v>
      </c>
      <c r="C102" s="131">
        <v>0.4</v>
      </c>
      <c r="D102" s="132"/>
      <c r="E102" s="127"/>
      <c r="F102" s="127"/>
    </row>
    <row r="103" spans="1:6" ht="18.75">
      <c r="A103" s="124"/>
      <c r="B103" s="133" t="s">
        <v>56</v>
      </c>
      <c r="C103" s="134" t="s">
        <v>15</v>
      </c>
      <c r="D103" s="132"/>
      <c r="E103" s="127"/>
      <c r="F103" s="127"/>
    </row>
    <row r="104" spans="1:6" ht="30" customHeight="1">
      <c r="A104" s="124"/>
      <c r="B104" s="133" t="s">
        <v>57</v>
      </c>
      <c r="C104" s="131">
        <v>0.4</v>
      </c>
      <c r="D104" s="132"/>
      <c r="E104" s="127"/>
      <c r="F104" s="127"/>
    </row>
    <row r="105" spans="1:6" ht="33" customHeight="1">
      <c r="A105" s="124"/>
      <c r="B105" s="133" t="s">
        <v>58</v>
      </c>
      <c r="C105" s="134" t="s">
        <v>15</v>
      </c>
      <c r="D105" s="132"/>
      <c r="E105" s="127"/>
      <c r="F105" s="127"/>
    </row>
    <row r="106" spans="1:6" ht="36.75" customHeight="1">
      <c r="A106" s="135"/>
      <c r="B106" s="130" t="s">
        <v>48</v>
      </c>
      <c r="C106" s="134" t="s">
        <v>15</v>
      </c>
      <c r="D106" s="132"/>
      <c r="E106" s="127"/>
      <c r="F106" s="127"/>
    </row>
    <row r="107" spans="1:6" ht="36.75" customHeight="1">
      <c r="A107" s="135"/>
      <c r="B107" s="133" t="s">
        <v>58</v>
      </c>
      <c r="C107" s="134" t="s">
        <v>89</v>
      </c>
      <c r="D107" s="132"/>
      <c r="E107" s="127"/>
      <c r="F107" s="127"/>
    </row>
    <row r="108" spans="1:6" ht="36.75" customHeight="1">
      <c r="A108" s="135"/>
      <c r="B108" s="130" t="s">
        <v>48</v>
      </c>
      <c r="C108" s="134" t="s">
        <v>89</v>
      </c>
      <c r="D108" s="132"/>
      <c r="E108" s="127"/>
      <c r="F108" s="127"/>
    </row>
    <row r="109" spans="1:6" ht="36.75" customHeight="1">
      <c r="A109" s="135"/>
      <c r="B109" s="133" t="s">
        <v>58</v>
      </c>
      <c r="C109" s="134" t="s">
        <v>90</v>
      </c>
      <c r="D109" s="132"/>
      <c r="E109" s="127"/>
      <c r="F109" s="127"/>
    </row>
    <row r="110" spans="1:6" ht="36.75" customHeight="1">
      <c r="A110" s="135"/>
      <c r="B110" s="130" t="s">
        <v>48</v>
      </c>
      <c r="C110" s="134" t="s">
        <v>90</v>
      </c>
      <c r="D110" s="132"/>
      <c r="E110" s="127"/>
      <c r="F110" s="127"/>
    </row>
    <row r="111" spans="1:6" ht="75">
      <c r="A111" s="128" t="s">
        <v>37</v>
      </c>
      <c r="B111" s="125" t="s">
        <v>203</v>
      </c>
      <c r="C111" s="125" t="s">
        <v>19</v>
      </c>
      <c r="D111" s="126">
        <f>D112+D113+D114+D115+D117</f>
        <v>5656475.765961369</v>
      </c>
      <c r="E111" s="126">
        <f>E112+E113+E114+E115+E117</f>
        <v>696.7</v>
      </c>
      <c r="F111" s="129">
        <f>D111/E111</f>
        <v>8118.954737995361</v>
      </c>
    </row>
    <row r="112" spans="1:6" ht="37.5">
      <c r="A112" s="124"/>
      <c r="B112" s="130" t="s">
        <v>49</v>
      </c>
      <c r="C112" s="131">
        <v>0.4</v>
      </c>
      <c r="D112" s="132">
        <v>202973.86844988406</v>
      </c>
      <c r="E112" s="127">
        <v>25</v>
      </c>
      <c r="F112" s="127">
        <f>D112/E112</f>
        <v>8118.954737995362</v>
      </c>
    </row>
    <row r="113" spans="1:6" ht="37.5">
      <c r="A113" s="124"/>
      <c r="B113" s="130" t="s">
        <v>49</v>
      </c>
      <c r="C113" s="134" t="s">
        <v>15</v>
      </c>
      <c r="D113" s="132">
        <v>164273.51753210617</v>
      </c>
      <c r="E113" s="127">
        <v>20.233333333333334</v>
      </c>
      <c r="F113" s="127">
        <f>D113/E113</f>
        <v>8118.954737995362</v>
      </c>
    </row>
    <row r="114" spans="1:6" ht="32.25" customHeight="1">
      <c r="A114" s="124"/>
      <c r="B114" s="133" t="s">
        <v>55</v>
      </c>
      <c r="C114" s="131">
        <v>0.4</v>
      </c>
      <c r="D114" s="132">
        <v>849783.9292435147</v>
      </c>
      <c r="E114" s="127">
        <v>104.66666666666667</v>
      </c>
      <c r="F114" s="127">
        <f>D114/E114</f>
        <v>8118.954737995363</v>
      </c>
    </row>
    <row r="115" spans="1:6" ht="33" customHeight="1">
      <c r="A115" s="124"/>
      <c r="B115" s="133" t="s">
        <v>56</v>
      </c>
      <c r="C115" s="134" t="s">
        <v>15</v>
      </c>
      <c r="D115" s="132">
        <v>1946925.3461712878</v>
      </c>
      <c r="E115" s="127">
        <v>239.79999999999998</v>
      </c>
      <c r="F115" s="127">
        <f>D115/E115</f>
        <v>8118.954737995363</v>
      </c>
    </row>
    <row r="116" spans="1:6" ht="30" customHeight="1">
      <c r="A116" s="124"/>
      <c r="B116" s="133" t="s">
        <v>57</v>
      </c>
      <c r="C116" s="131">
        <v>0.4</v>
      </c>
      <c r="D116" s="132"/>
      <c r="E116" s="127"/>
      <c r="F116" s="127"/>
    </row>
    <row r="117" spans="1:6" ht="27.75" customHeight="1">
      <c r="A117" s="124"/>
      <c r="B117" s="133" t="s">
        <v>58</v>
      </c>
      <c r="C117" s="134" t="s">
        <v>15</v>
      </c>
      <c r="D117" s="132">
        <v>2492519.104564576</v>
      </c>
      <c r="E117" s="127">
        <v>307</v>
      </c>
      <c r="F117" s="127">
        <f>D117/E117</f>
        <v>8118.954737995361</v>
      </c>
    </row>
    <row r="118" spans="1:6" ht="33" customHeight="1">
      <c r="A118" s="135"/>
      <c r="B118" s="130" t="s">
        <v>48</v>
      </c>
      <c r="C118" s="134" t="s">
        <v>15</v>
      </c>
      <c r="D118" s="132"/>
      <c r="E118" s="127">
        <v>0</v>
      </c>
      <c r="F118" s="127"/>
    </row>
    <row r="119" spans="1:6" ht="33" customHeight="1">
      <c r="A119" s="135"/>
      <c r="B119" s="133" t="s">
        <v>58</v>
      </c>
      <c r="C119" s="134" t="s">
        <v>89</v>
      </c>
      <c r="D119" s="132"/>
      <c r="E119" s="127"/>
      <c r="F119" s="127"/>
    </row>
    <row r="120" spans="1:6" ht="33" customHeight="1">
      <c r="A120" s="135"/>
      <c r="B120" s="130" t="s">
        <v>48</v>
      </c>
      <c r="C120" s="134" t="s">
        <v>89</v>
      </c>
      <c r="D120" s="132"/>
      <c r="E120" s="127"/>
      <c r="F120" s="127"/>
    </row>
    <row r="121" spans="1:6" ht="33" customHeight="1">
      <c r="A121" s="135"/>
      <c r="B121" s="133" t="s">
        <v>58</v>
      </c>
      <c r="C121" s="134" t="s">
        <v>90</v>
      </c>
      <c r="D121" s="132"/>
      <c r="E121" s="127"/>
      <c r="F121" s="127"/>
    </row>
    <row r="122" spans="1:6" ht="33" customHeight="1">
      <c r="A122" s="135"/>
      <c r="B122" s="130" t="s">
        <v>48</v>
      </c>
      <c r="C122" s="134" t="s">
        <v>90</v>
      </c>
      <c r="D122" s="132"/>
      <c r="E122" s="127"/>
      <c r="F122" s="127"/>
    </row>
    <row r="123" spans="1:6" ht="37.5">
      <c r="A123" s="128" t="s">
        <v>16</v>
      </c>
      <c r="B123" s="125" t="s">
        <v>204</v>
      </c>
      <c r="C123" s="125" t="s">
        <v>19</v>
      </c>
      <c r="D123" s="132">
        <f>D124+D125+D126+D127+D128+D129</f>
        <v>0</v>
      </c>
      <c r="E123" s="132">
        <f>E124+E125+E126+E127+E128+E129</f>
        <v>0</v>
      </c>
      <c r="F123" s="127"/>
    </row>
    <row r="124" spans="1:6" ht="37.5">
      <c r="A124" s="124"/>
      <c r="B124" s="130" t="s">
        <v>51</v>
      </c>
      <c r="C124" s="131"/>
      <c r="D124" s="132"/>
      <c r="E124" s="127"/>
      <c r="F124" s="127"/>
    </row>
    <row r="125" spans="1:6" ht="30" customHeight="1">
      <c r="A125" s="124"/>
      <c r="B125" s="133" t="s">
        <v>55</v>
      </c>
      <c r="C125" s="131">
        <v>0.4</v>
      </c>
      <c r="D125" s="132"/>
      <c r="E125" s="127"/>
      <c r="F125" s="127"/>
    </row>
    <row r="126" spans="1:6" ht="27" customHeight="1">
      <c r="A126" s="124"/>
      <c r="B126" s="133" t="s">
        <v>56</v>
      </c>
      <c r="C126" s="134" t="s">
        <v>15</v>
      </c>
      <c r="D126" s="132"/>
      <c r="E126" s="127"/>
      <c r="F126" s="127"/>
    </row>
    <row r="127" spans="1:6" ht="39" customHeight="1">
      <c r="A127" s="124"/>
      <c r="B127" s="133" t="s">
        <v>57</v>
      </c>
      <c r="C127" s="131">
        <v>0.4</v>
      </c>
      <c r="D127" s="132"/>
      <c r="E127" s="127"/>
      <c r="F127" s="127"/>
    </row>
    <row r="128" spans="1:6" ht="36" customHeight="1">
      <c r="A128" s="124"/>
      <c r="B128" s="133" t="s">
        <v>58</v>
      </c>
      <c r="C128" s="134" t="s">
        <v>15</v>
      </c>
      <c r="D128" s="132"/>
      <c r="E128" s="127"/>
      <c r="F128" s="127"/>
    </row>
    <row r="129" spans="1:6" ht="36" customHeight="1">
      <c r="A129" s="135"/>
      <c r="B129" s="130" t="s">
        <v>48</v>
      </c>
      <c r="C129" s="134" t="s">
        <v>15</v>
      </c>
      <c r="D129" s="132"/>
      <c r="E129" s="127"/>
      <c r="F129" s="127"/>
    </row>
    <row r="130" spans="1:6" ht="36" customHeight="1">
      <c r="A130" s="135"/>
      <c r="B130" s="133" t="s">
        <v>58</v>
      </c>
      <c r="C130" s="134" t="s">
        <v>89</v>
      </c>
      <c r="D130" s="132"/>
      <c r="E130" s="127"/>
      <c r="F130" s="127"/>
    </row>
    <row r="131" spans="1:6" ht="36" customHeight="1">
      <c r="A131" s="135"/>
      <c r="B131" s="130" t="s">
        <v>48</v>
      </c>
      <c r="C131" s="134" t="s">
        <v>89</v>
      </c>
      <c r="D131" s="132"/>
      <c r="E131" s="127"/>
      <c r="F131" s="127"/>
    </row>
    <row r="132" spans="1:6" ht="36" customHeight="1">
      <c r="A132" s="135"/>
      <c r="B132" s="133" t="s">
        <v>58</v>
      </c>
      <c r="C132" s="134" t="s">
        <v>90</v>
      </c>
      <c r="D132" s="132"/>
      <c r="E132" s="127"/>
      <c r="F132" s="127"/>
    </row>
    <row r="133" spans="1:6" ht="36" customHeight="1">
      <c r="A133" s="135"/>
      <c r="B133" s="130" t="s">
        <v>48</v>
      </c>
      <c r="C133" s="134" t="s">
        <v>90</v>
      </c>
      <c r="D133" s="132"/>
      <c r="E133" s="127"/>
      <c r="F133" s="127"/>
    </row>
    <row r="134" spans="1:6" ht="63" customHeight="1">
      <c r="A134" s="128">
        <v>4</v>
      </c>
      <c r="B134" s="125" t="s">
        <v>205</v>
      </c>
      <c r="C134" s="125"/>
      <c r="D134" s="126">
        <f>D136+D137+D138+D139+D140+D141</f>
        <v>5382016.666965004</v>
      </c>
      <c r="E134" s="126">
        <f>E136+E137+E138+E139+E140+E141</f>
        <v>30057.547091300385</v>
      </c>
      <c r="F134" s="129">
        <f>D134/E134</f>
        <v>179.0570817577703</v>
      </c>
    </row>
    <row r="135" spans="1:6" ht="18.75">
      <c r="A135" s="128"/>
      <c r="B135" s="125" t="s">
        <v>122</v>
      </c>
      <c r="C135" s="125"/>
      <c r="D135" s="126"/>
      <c r="E135" s="129"/>
      <c r="F135" s="129"/>
    </row>
    <row r="136" spans="1:6" ht="48.75" customHeight="1">
      <c r="A136" s="135"/>
      <c r="B136" s="130" t="s">
        <v>49</v>
      </c>
      <c r="C136" s="130"/>
      <c r="D136" s="132">
        <v>1919988.6989714336</v>
      </c>
      <c r="E136" s="127">
        <v>576.8245213088089</v>
      </c>
      <c r="F136" s="127">
        <f aca="true" t="shared" si="2" ref="F136:F141">D136/E136</f>
        <v>3328.549026686658</v>
      </c>
    </row>
    <row r="137" spans="1:6" ht="38.25" customHeight="1">
      <c r="A137" s="135"/>
      <c r="B137" s="133" t="s">
        <v>55</v>
      </c>
      <c r="C137" s="131">
        <v>0.4</v>
      </c>
      <c r="D137" s="132">
        <v>1792613.8389421091</v>
      </c>
      <c r="E137" s="127">
        <v>5667.396183888844</v>
      </c>
      <c r="F137" s="127">
        <f t="shared" si="2"/>
        <v>316.30289832888593</v>
      </c>
    </row>
    <row r="138" spans="1:6" ht="36" customHeight="1">
      <c r="A138" s="135"/>
      <c r="B138" s="133" t="s">
        <v>56</v>
      </c>
      <c r="C138" s="134" t="s">
        <v>15</v>
      </c>
      <c r="D138" s="132">
        <v>782980.7572390822</v>
      </c>
      <c r="E138" s="127">
        <v>2475.414425146851</v>
      </c>
      <c r="F138" s="127">
        <f t="shared" si="2"/>
        <v>316.302898328886</v>
      </c>
    </row>
    <row r="139" spans="1:6" ht="36.75" customHeight="1">
      <c r="A139" s="135"/>
      <c r="B139" s="133" t="s">
        <v>57</v>
      </c>
      <c r="C139" s="131">
        <v>0.4</v>
      </c>
      <c r="D139" s="132">
        <v>124863.28133924924</v>
      </c>
      <c r="E139" s="127">
        <v>2408.2249170701352</v>
      </c>
      <c r="F139" s="127">
        <f t="shared" si="2"/>
        <v>51.84867927168483</v>
      </c>
    </row>
    <row r="140" spans="1:6" ht="36" customHeight="1">
      <c r="A140" s="135"/>
      <c r="B140" s="133" t="s">
        <v>58</v>
      </c>
      <c r="C140" s="134" t="s">
        <v>15</v>
      </c>
      <c r="D140" s="132">
        <v>686748.0473658708</v>
      </c>
      <c r="E140" s="127">
        <v>13245.237043885743</v>
      </c>
      <c r="F140" s="127">
        <f t="shared" si="2"/>
        <v>51.84867927168483</v>
      </c>
    </row>
    <row r="141" spans="1:6" ht="37.5" customHeight="1">
      <c r="A141" s="135"/>
      <c r="B141" s="130" t="s">
        <v>48</v>
      </c>
      <c r="C141" s="134" t="s">
        <v>15</v>
      </c>
      <c r="D141" s="132">
        <v>74822.04310725819</v>
      </c>
      <c r="E141" s="127">
        <v>5684.450000000001</v>
      </c>
      <c r="F141" s="127">
        <f t="shared" si="2"/>
        <v>13.162582678580721</v>
      </c>
    </row>
    <row r="142" spans="1:6" ht="37.5" customHeight="1">
      <c r="A142" s="135"/>
      <c r="B142" s="133" t="s">
        <v>58</v>
      </c>
      <c r="C142" s="134" t="s">
        <v>89</v>
      </c>
      <c r="D142" s="132"/>
      <c r="E142" s="127"/>
      <c r="F142" s="127"/>
    </row>
    <row r="143" spans="1:6" ht="37.5" customHeight="1">
      <c r="A143" s="135"/>
      <c r="B143" s="130" t="s">
        <v>48</v>
      </c>
      <c r="C143" s="134" t="s">
        <v>89</v>
      </c>
      <c r="D143" s="132"/>
      <c r="E143" s="127"/>
      <c r="F143" s="127"/>
    </row>
    <row r="144" spans="1:6" ht="37.5" customHeight="1">
      <c r="A144" s="135"/>
      <c r="B144" s="133" t="s">
        <v>58</v>
      </c>
      <c r="C144" s="134" t="s">
        <v>90</v>
      </c>
      <c r="D144" s="132"/>
      <c r="E144" s="127"/>
      <c r="F144" s="127"/>
    </row>
    <row r="145" spans="1:6" ht="37.5" customHeight="1">
      <c r="A145" s="135"/>
      <c r="B145" s="130" t="s">
        <v>48</v>
      </c>
      <c r="C145" s="134" t="s">
        <v>90</v>
      </c>
      <c r="D145" s="132"/>
      <c r="E145" s="127"/>
      <c r="F145" s="127"/>
    </row>
    <row r="146" spans="1:6" ht="37.5" customHeight="1">
      <c r="A146" s="135"/>
      <c r="B146" s="157" t="s">
        <v>228</v>
      </c>
      <c r="C146" s="134"/>
      <c r="D146" s="132"/>
      <c r="E146" s="127"/>
      <c r="F146" s="127"/>
    </row>
    <row r="147" spans="1:6" ht="37.5" customHeight="1">
      <c r="A147" s="135"/>
      <c r="B147" s="157" t="s">
        <v>39</v>
      </c>
      <c r="C147" s="134"/>
      <c r="D147" s="132"/>
      <c r="E147" s="127"/>
      <c r="F147" s="127"/>
    </row>
    <row r="148" spans="1:6" ht="78.75" customHeight="1">
      <c r="A148" s="128">
        <v>5</v>
      </c>
      <c r="B148" s="125" t="s">
        <v>206</v>
      </c>
      <c r="C148" s="125"/>
      <c r="D148" s="126">
        <f>D150+D151+D152</f>
        <v>335869.99972088623</v>
      </c>
      <c r="E148" s="126">
        <f>E150+E151+E152</f>
        <v>21337.91196095588</v>
      </c>
      <c r="F148" s="129">
        <f>D148/E148</f>
        <v>15.740527954912425</v>
      </c>
    </row>
    <row r="149" spans="1:6" ht="18.75">
      <c r="A149" s="128"/>
      <c r="B149" s="125" t="s">
        <v>122</v>
      </c>
      <c r="C149" s="125"/>
      <c r="D149" s="126"/>
      <c r="E149" s="126"/>
      <c r="F149" s="129"/>
    </row>
    <row r="150" spans="1:6" ht="42" customHeight="1">
      <c r="A150" s="135"/>
      <c r="B150" s="133" t="s">
        <v>59</v>
      </c>
      <c r="C150" s="131">
        <v>0.4</v>
      </c>
      <c r="D150" s="132">
        <v>47310.7529591509</v>
      </c>
      <c r="E150" s="132">
        <v>2408.2249170701352</v>
      </c>
      <c r="F150" s="127">
        <f>D150/E150</f>
        <v>19.645487688379838</v>
      </c>
    </row>
    <row r="151" spans="1:6" ht="38.25" customHeight="1">
      <c r="A151" s="135"/>
      <c r="B151" s="133" t="s">
        <v>60</v>
      </c>
      <c r="C151" s="134" t="s">
        <v>15</v>
      </c>
      <c r="D151" s="132">
        <v>260209.14127532992</v>
      </c>
      <c r="E151" s="132">
        <v>13245.237043885743</v>
      </c>
      <c r="F151" s="127">
        <f>D151/E151</f>
        <v>19.645487688379838</v>
      </c>
    </row>
    <row r="152" spans="1:6" ht="35.25" customHeight="1">
      <c r="A152" s="135"/>
      <c r="B152" s="130" t="s">
        <v>52</v>
      </c>
      <c r="C152" s="134" t="s">
        <v>15</v>
      </c>
      <c r="D152" s="132">
        <v>28350.105486405402</v>
      </c>
      <c r="E152" s="132">
        <v>5684.450000000001</v>
      </c>
      <c r="F152" s="127">
        <f>D152/E152</f>
        <v>4.987308444335934</v>
      </c>
    </row>
    <row r="153" spans="1:6" ht="35.25" customHeight="1">
      <c r="A153" s="135"/>
      <c r="B153" s="133" t="s">
        <v>58</v>
      </c>
      <c r="C153" s="134" t="s">
        <v>89</v>
      </c>
      <c r="D153" s="132"/>
      <c r="E153" s="132"/>
      <c r="F153" s="127"/>
    </row>
    <row r="154" spans="1:6" ht="35.25" customHeight="1">
      <c r="A154" s="135"/>
      <c r="B154" s="130" t="s">
        <v>48</v>
      </c>
      <c r="C154" s="134" t="s">
        <v>89</v>
      </c>
      <c r="D154" s="132"/>
      <c r="E154" s="132"/>
      <c r="F154" s="127"/>
    </row>
    <row r="155" spans="1:6" ht="35.25" customHeight="1">
      <c r="A155" s="135"/>
      <c r="B155" s="133" t="s">
        <v>58</v>
      </c>
      <c r="C155" s="134" t="s">
        <v>90</v>
      </c>
      <c r="D155" s="132"/>
      <c r="E155" s="132"/>
      <c r="F155" s="127"/>
    </row>
    <row r="156" spans="1:6" ht="35.25" customHeight="1">
      <c r="A156" s="135"/>
      <c r="B156" s="130" t="s">
        <v>48</v>
      </c>
      <c r="C156" s="134" t="s">
        <v>90</v>
      </c>
      <c r="D156" s="132"/>
      <c r="E156" s="132"/>
      <c r="F156" s="127"/>
    </row>
    <row r="157" spans="1:6" ht="35.25" customHeight="1">
      <c r="A157" s="135"/>
      <c r="B157" s="157" t="s">
        <v>227</v>
      </c>
      <c r="C157" s="134"/>
      <c r="D157" s="132"/>
      <c r="E157" s="132"/>
      <c r="F157" s="127"/>
    </row>
    <row r="158" spans="1:6" ht="35.25" customHeight="1">
      <c r="A158" s="135"/>
      <c r="B158" s="157" t="s">
        <v>39</v>
      </c>
      <c r="C158" s="134"/>
      <c r="D158" s="132"/>
      <c r="E158" s="132"/>
      <c r="F158" s="127"/>
    </row>
    <row r="159" spans="1:6" ht="162" customHeight="1">
      <c r="A159" s="128">
        <v>6</v>
      </c>
      <c r="B159" s="125" t="s">
        <v>207</v>
      </c>
      <c r="C159" s="125"/>
      <c r="D159" s="126">
        <f>D161+D162+D163+D164+D165+D166</f>
        <v>15995103.66680434</v>
      </c>
      <c r="E159" s="126">
        <f>E161+E162+E163+E164+E165+E166</f>
        <v>30057.547091300385</v>
      </c>
      <c r="F159" s="129">
        <f>D159/E159</f>
        <v>532.1493340164751</v>
      </c>
    </row>
    <row r="160" spans="1:6" ht="18.75">
      <c r="A160" s="128"/>
      <c r="B160" s="125" t="s">
        <v>122</v>
      </c>
      <c r="C160" s="125"/>
      <c r="D160" s="126"/>
      <c r="E160" s="126"/>
      <c r="F160" s="129"/>
    </row>
    <row r="161" spans="1:6" ht="57" customHeight="1">
      <c r="A161" s="135"/>
      <c r="B161" s="130" t="s">
        <v>49</v>
      </c>
      <c r="C161" s="130"/>
      <c r="D161" s="132">
        <v>5748320.753328005</v>
      </c>
      <c r="E161" s="132">
        <v>576.8245213088089</v>
      </c>
      <c r="F161" s="127">
        <f aca="true" t="shared" si="3" ref="F161:F166">D161/E161</f>
        <v>9965.458369011643</v>
      </c>
    </row>
    <row r="162" spans="1:6" ht="41.25" customHeight="1">
      <c r="A162" s="135"/>
      <c r="B162" s="133" t="s">
        <v>55</v>
      </c>
      <c r="C162" s="131">
        <v>0.4</v>
      </c>
      <c r="D162" s="132">
        <v>5366968.742375513</v>
      </c>
      <c r="E162" s="132">
        <v>5667.396183888844</v>
      </c>
      <c r="F162" s="127">
        <f t="shared" si="3"/>
        <v>946.9902170652231</v>
      </c>
    </row>
    <row r="163" spans="1:6" ht="39" customHeight="1">
      <c r="A163" s="135"/>
      <c r="B163" s="133" t="s">
        <v>56</v>
      </c>
      <c r="C163" s="134" t="s">
        <v>15</v>
      </c>
      <c r="D163" s="132">
        <v>2344193.243796201</v>
      </c>
      <c r="E163" s="132">
        <v>2475.414425146851</v>
      </c>
      <c r="F163" s="127">
        <f t="shared" si="3"/>
        <v>946.9902170652231</v>
      </c>
    </row>
    <row r="164" spans="1:6" ht="41.25" customHeight="1">
      <c r="A164" s="135"/>
      <c r="B164" s="133" t="s">
        <v>57</v>
      </c>
      <c r="C164" s="131">
        <v>0.4</v>
      </c>
      <c r="D164" s="132">
        <v>357168.35498690745</v>
      </c>
      <c r="E164" s="132">
        <v>2408.2249170701352</v>
      </c>
      <c r="F164" s="127">
        <f t="shared" si="3"/>
        <v>148.31187587803933</v>
      </c>
    </row>
    <row r="165" spans="1:6" ht="37.5" customHeight="1">
      <c r="A165" s="135"/>
      <c r="B165" s="133" t="s">
        <v>58</v>
      </c>
      <c r="C165" s="134" t="s">
        <v>15</v>
      </c>
      <c r="D165" s="132">
        <v>1964425.9524279907</v>
      </c>
      <c r="E165" s="132">
        <v>13245.237043885743</v>
      </c>
      <c r="F165" s="127">
        <f t="shared" si="3"/>
        <v>148.3118758780393</v>
      </c>
    </row>
    <row r="166" spans="1:6" s="9" customFormat="1" ht="38.25" customHeight="1">
      <c r="A166" s="135"/>
      <c r="B166" s="130" t="s">
        <v>48</v>
      </c>
      <c r="C166" s="134" t="s">
        <v>15</v>
      </c>
      <c r="D166" s="132">
        <v>214026.61988972174</v>
      </c>
      <c r="E166" s="132">
        <v>5684.450000000001</v>
      </c>
      <c r="F166" s="127">
        <f t="shared" si="3"/>
        <v>37.651245043886696</v>
      </c>
    </row>
    <row r="167" spans="1:6" s="9" customFormat="1" ht="38.25" customHeight="1">
      <c r="A167" s="135"/>
      <c r="B167" s="133" t="s">
        <v>58</v>
      </c>
      <c r="C167" s="134" t="s">
        <v>89</v>
      </c>
      <c r="D167" s="132"/>
      <c r="E167" s="132"/>
      <c r="F167" s="127"/>
    </row>
    <row r="168" spans="1:6" s="9" customFormat="1" ht="38.25" customHeight="1">
      <c r="A168" s="135"/>
      <c r="B168" s="130" t="s">
        <v>48</v>
      </c>
      <c r="C168" s="134" t="s">
        <v>89</v>
      </c>
      <c r="D168" s="132"/>
      <c r="E168" s="132"/>
      <c r="F168" s="127"/>
    </row>
    <row r="169" spans="1:6" s="9" customFormat="1" ht="38.25" customHeight="1">
      <c r="A169" s="135"/>
      <c r="B169" s="133" t="s">
        <v>58</v>
      </c>
      <c r="C169" s="134" t="s">
        <v>90</v>
      </c>
      <c r="D169" s="132"/>
      <c r="E169" s="132"/>
      <c r="F169" s="127"/>
    </row>
    <row r="170" spans="1:6" s="9" customFormat="1" ht="38.25" customHeight="1">
      <c r="A170" s="135"/>
      <c r="B170" s="130" t="s">
        <v>48</v>
      </c>
      <c r="C170" s="134" t="s">
        <v>90</v>
      </c>
      <c r="D170" s="132"/>
      <c r="E170" s="132"/>
      <c r="F170" s="127"/>
    </row>
    <row r="171" spans="1:6" ht="18.75">
      <c r="A171" s="128"/>
      <c r="B171" s="125" t="s">
        <v>227</v>
      </c>
      <c r="C171" s="125"/>
      <c r="D171" s="126"/>
      <c r="E171" s="126"/>
      <c r="F171" s="129"/>
    </row>
    <row r="172" spans="1:6" ht="18.75">
      <c r="A172" s="135"/>
      <c r="B172" s="157" t="s">
        <v>39</v>
      </c>
      <c r="C172" s="134"/>
      <c r="D172" s="132"/>
      <c r="E172" s="132"/>
      <c r="F172" s="127"/>
    </row>
    <row r="173" spans="1:6" ht="18">
      <c r="A173" s="8"/>
      <c r="B173" s="8"/>
      <c r="C173" s="8"/>
      <c r="D173" s="8"/>
      <c r="E173" s="8"/>
      <c r="F173" s="8"/>
    </row>
    <row r="174" spans="1:6" ht="38.25" customHeight="1">
      <c r="A174" s="158" t="s">
        <v>177</v>
      </c>
      <c r="B174" s="221" t="s">
        <v>208</v>
      </c>
      <c r="C174" s="221"/>
      <c r="D174" s="221"/>
      <c r="E174" s="221"/>
      <c r="F174" s="221"/>
    </row>
    <row r="175" spans="1:6" ht="41.25" customHeight="1">
      <c r="A175" s="158" t="s">
        <v>178</v>
      </c>
      <c r="B175" s="221" t="s">
        <v>244</v>
      </c>
      <c r="C175" s="221"/>
      <c r="D175" s="221"/>
      <c r="E175" s="221"/>
      <c r="F175" s="221"/>
    </row>
    <row r="176" spans="1:6" ht="78" customHeight="1">
      <c r="A176" s="158" t="s">
        <v>233</v>
      </c>
      <c r="B176" s="221" t="s">
        <v>249</v>
      </c>
      <c r="C176" s="221"/>
      <c r="D176" s="221"/>
      <c r="E176" s="221"/>
      <c r="F176" s="221"/>
    </row>
  </sheetData>
  <sheetProtection/>
  <mergeCells count="8">
    <mergeCell ref="B176:F176"/>
    <mergeCell ref="B175:F175"/>
    <mergeCell ref="B174:F174"/>
    <mergeCell ref="D1:F1"/>
    <mergeCell ref="L5:T5"/>
    <mergeCell ref="A5:F5"/>
    <mergeCell ref="A6:F6"/>
    <mergeCell ref="F2:F3"/>
  </mergeCells>
  <printOptions horizontalCentered="1"/>
  <pageMargins left="0" right="0" top="0" bottom="0" header="0" footer="0"/>
  <pageSetup fitToHeight="4" fitToWidth="1" horizontalDpi="600" verticalDpi="600" orientation="portrait" paperSize="9" scale="52" r:id="rId1"/>
  <rowBreaks count="1" manualBreakCount="1">
    <brk id="3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G37"/>
  <sheetViews>
    <sheetView view="pageBreakPreview" zoomScale="89" zoomScaleSheetLayoutView="89" zoomScalePageLayoutView="0" workbookViewId="0" topLeftCell="A1">
      <selection activeCell="A6" sqref="A6:D6"/>
    </sheetView>
  </sheetViews>
  <sheetFormatPr defaultColWidth="9.00390625" defaultRowHeight="12.75"/>
  <cols>
    <col min="1" max="1" width="10.75390625" style="7" customWidth="1"/>
    <col min="2" max="2" width="66.25390625" style="7" customWidth="1"/>
    <col min="3" max="3" width="19.125" style="7" customWidth="1"/>
    <col min="4" max="4" width="20.25390625" style="9" customWidth="1"/>
    <col min="5" max="5" width="13.25390625" style="9" customWidth="1"/>
    <col min="6" max="6" width="19.25390625" style="7" customWidth="1"/>
    <col min="7" max="7" width="13.00390625" style="7" customWidth="1"/>
    <col min="8" max="16384" width="9.125" style="7" customWidth="1"/>
  </cols>
  <sheetData>
    <row r="1" spans="1:4" s="1" customFormat="1" ht="15.75" customHeight="1">
      <c r="A1" s="11"/>
      <c r="B1" s="3"/>
      <c r="C1" s="224" t="s">
        <v>17</v>
      </c>
      <c r="D1" s="224"/>
    </row>
    <row r="2" spans="1:4" s="1" customFormat="1" ht="39" customHeight="1">
      <c r="A2" s="11"/>
      <c r="B2" s="4"/>
      <c r="C2" s="204" t="s">
        <v>104</v>
      </c>
      <c r="D2" s="204"/>
    </row>
    <row r="3" spans="1:2" s="1" customFormat="1" ht="5.25" customHeight="1">
      <c r="A3" s="11"/>
      <c r="B3" s="4"/>
    </row>
    <row r="4" spans="1:2" s="1" customFormat="1" ht="7.5" customHeight="1">
      <c r="A4" s="11"/>
      <c r="B4" s="4"/>
    </row>
    <row r="5" spans="4:5" ht="16.5" customHeight="1">
      <c r="D5" s="7"/>
      <c r="E5" s="7"/>
    </row>
    <row r="6" spans="1:7" ht="81.75" customHeight="1">
      <c r="A6" s="231" t="s">
        <v>231</v>
      </c>
      <c r="B6" s="231"/>
      <c r="C6" s="231"/>
      <c r="D6" s="231"/>
      <c r="E6" s="12"/>
      <c r="F6" s="12"/>
      <c r="G6" s="12"/>
    </row>
    <row r="7" spans="1:7" s="18" customFormat="1" ht="23.25" customHeight="1">
      <c r="A7" s="227"/>
      <c r="B7" s="227"/>
      <c r="C7" s="227"/>
      <c r="D7" s="17"/>
      <c r="E7" s="17"/>
      <c r="F7" s="17"/>
      <c r="G7" s="17"/>
    </row>
    <row r="8" spans="1:7" ht="18" customHeight="1" thickBot="1">
      <c r="A8" s="13"/>
      <c r="B8" s="13"/>
      <c r="C8" s="13"/>
      <c r="D8" s="77" t="s">
        <v>131</v>
      </c>
      <c r="E8" s="12"/>
      <c r="F8" s="12"/>
      <c r="G8" s="12"/>
    </row>
    <row r="9" spans="1:5" ht="18.75" customHeight="1">
      <c r="A9" s="228" t="s">
        <v>46</v>
      </c>
      <c r="B9" s="228" t="s">
        <v>100</v>
      </c>
      <c r="C9" s="225" t="s">
        <v>183</v>
      </c>
      <c r="D9" s="225" t="s">
        <v>184</v>
      </c>
      <c r="E9" s="7"/>
    </row>
    <row r="10" spans="1:4" s="14" customFormat="1" ht="73.5" customHeight="1" thickBot="1">
      <c r="A10" s="229"/>
      <c r="B10" s="229"/>
      <c r="C10" s="230"/>
      <c r="D10" s="226"/>
    </row>
    <row r="11" spans="1:5" ht="37.5">
      <c r="A11" s="23" t="s">
        <v>20</v>
      </c>
      <c r="B11" s="47" t="s">
        <v>185</v>
      </c>
      <c r="C11" s="103">
        <f>C13+C14+C15+C16+C17+C28</f>
        <v>50707.634</v>
      </c>
      <c r="D11" s="104">
        <f>D13+D14+D15+D16+D17+D28</f>
        <v>123847.20673556394</v>
      </c>
      <c r="E11" s="7"/>
    </row>
    <row r="12" spans="1:5" ht="18.75">
      <c r="A12" s="115"/>
      <c r="B12" s="117" t="s">
        <v>186</v>
      </c>
      <c r="C12" s="116"/>
      <c r="D12" s="90"/>
      <c r="E12" s="7"/>
    </row>
    <row r="13" spans="1:5" ht="18.75">
      <c r="A13" s="21" t="s">
        <v>24</v>
      </c>
      <c r="B13" s="48" t="s">
        <v>187</v>
      </c>
      <c r="C13" s="91">
        <v>722.836</v>
      </c>
      <c r="D13" s="92">
        <v>1853.4447386017973</v>
      </c>
      <c r="E13" s="7"/>
    </row>
    <row r="14" spans="1:5" ht="18.75">
      <c r="A14" s="21" t="s">
        <v>25</v>
      </c>
      <c r="B14" s="48" t="s">
        <v>188</v>
      </c>
      <c r="C14" s="91">
        <v>316.817</v>
      </c>
      <c r="D14" s="92">
        <v>812.359652465574</v>
      </c>
      <c r="E14" s="7"/>
    </row>
    <row r="15" spans="1:5" ht="18.75">
      <c r="A15" s="21" t="s">
        <v>26</v>
      </c>
      <c r="B15" s="48" t="s">
        <v>189</v>
      </c>
      <c r="C15" s="91">
        <v>23760.773</v>
      </c>
      <c r="D15" s="92">
        <v>56191.24861635666</v>
      </c>
      <c r="E15" s="7"/>
    </row>
    <row r="16" spans="1:5" ht="18.75">
      <c r="A16" s="21" t="s">
        <v>27</v>
      </c>
      <c r="B16" s="48" t="s">
        <v>190</v>
      </c>
      <c r="C16" s="91">
        <v>7223.275</v>
      </c>
      <c r="D16" s="92">
        <v>17082.139579372426</v>
      </c>
      <c r="E16" s="7"/>
    </row>
    <row r="17" spans="1:5" ht="18.75">
      <c r="A17" s="21" t="s">
        <v>0</v>
      </c>
      <c r="B17" s="48" t="s">
        <v>191</v>
      </c>
      <c r="C17" s="93">
        <f>C19+C20+C21</f>
        <v>6181.396</v>
      </c>
      <c r="D17" s="94">
        <f>D19+D20+D21</f>
        <v>15849.896647945308</v>
      </c>
      <c r="E17" s="7"/>
    </row>
    <row r="18" spans="1:5" ht="18.75">
      <c r="A18" s="21"/>
      <c r="B18" s="48" t="s">
        <v>192</v>
      </c>
      <c r="C18" s="93"/>
      <c r="D18" s="94"/>
      <c r="E18" s="7"/>
    </row>
    <row r="19" spans="1:5" ht="20.25" customHeight="1">
      <c r="A19" s="21" t="s">
        <v>1</v>
      </c>
      <c r="B19" s="48" t="s">
        <v>28</v>
      </c>
      <c r="C19" s="91">
        <v>976.355</v>
      </c>
      <c r="D19" s="92">
        <v>2503.5001546098397</v>
      </c>
      <c r="E19" s="7"/>
    </row>
    <row r="20" spans="1:5" ht="37.5" customHeight="1">
      <c r="A20" s="21" t="s">
        <v>2</v>
      </c>
      <c r="B20" s="48" t="s">
        <v>82</v>
      </c>
      <c r="C20" s="91">
        <v>240.633</v>
      </c>
      <c r="D20" s="92">
        <v>617.0140499144569</v>
      </c>
      <c r="E20" s="7"/>
    </row>
    <row r="21" spans="1:5" ht="34.5" customHeight="1">
      <c r="A21" s="21" t="s">
        <v>3</v>
      </c>
      <c r="B21" s="48" t="s">
        <v>193</v>
      </c>
      <c r="C21" s="93">
        <f>C23+C24+C25+C27+C26</f>
        <v>4964.407999999999</v>
      </c>
      <c r="D21" s="94">
        <f>D23+D24+D25+D27+D26</f>
        <v>12729.382443421011</v>
      </c>
      <c r="E21" s="7"/>
    </row>
    <row r="22" spans="1:5" ht="18.75">
      <c r="A22" s="21"/>
      <c r="B22" s="48" t="s">
        <v>186</v>
      </c>
      <c r="C22" s="93"/>
      <c r="D22" s="94"/>
      <c r="E22" s="7"/>
    </row>
    <row r="23" spans="1:5" ht="18.75">
      <c r="A23" s="21" t="s">
        <v>4</v>
      </c>
      <c r="B23" s="49" t="s">
        <v>33</v>
      </c>
      <c r="C23" s="91">
        <v>607.905</v>
      </c>
      <c r="D23" s="92">
        <v>1558.7468302903087</v>
      </c>
      <c r="E23" s="7"/>
    </row>
    <row r="24" spans="1:5" ht="18.75">
      <c r="A24" s="21" t="s">
        <v>5</v>
      </c>
      <c r="B24" s="48" t="s">
        <v>21</v>
      </c>
      <c r="C24" s="91">
        <v>149.953</v>
      </c>
      <c r="D24" s="92">
        <v>384.49883360479464</v>
      </c>
      <c r="E24" s="7"/>
    </row>
    <row r="25" spans="1:5" ht="37.5">
      <c r="A25" s="21" t="s">
        <v>6</v>
      </c>
      <c r="B25" s="48" t="s">
        <v>22</v>
      </c>
      <c r="C25" s="91">
        <v>123.479</v>
      </c>
      <c r="D25" s="92">
        <v>316.61608287054236</v>
      </c>
      <c r="E25" s="7"/>
    </row>
    <row r="26" spans="1:5" ht="18.75">
      <c r="A26" s="21" t="s">
        <v>7</v>
      </c>
      <c r="B26" s="48" t="s">
        <v>23</v>
      </c>
      <c r="C26" s="91">
        <v>33.195</v>
      </c>
      <c r="D26" s="92">
        <v>85.11626163872118</v>
      </c>
      <c r="E26" s="7"/>
    </row>
    <row r="27" spans="1:5" ht="38.25" customHeight="1">
      <c r="A27" s="21" t="s">
        <v>8</v>
      </c>
      <c r="B27" s="48" t="s">
        <v>53</v>
      </c>
      <c r="C27" s="93">
        <v>4049.8759999999993</v>
      </c>
      <c r="D27" s="94">
        <v>10384.404435016644</v>
      </c>
      <c r="E27" s="7"/>
    </row>
    <row r="28" spans="1:5" ht="18.75">
      <c r="A28" s="21" t="s">
        <v>9</v>
      </c>
      <c r="B28" s="48" t="s">
        <v>194</v>
      </c>
      <c r="C28" s="93">
        <f>C30+C31+C32+C33</f>
        <v>12502.536999999998</v>
      </c>
      <c r="D28" s="94">
        <f>D30+D31+D32+D33</f>
        <v>32058.117500822176</v>
      </c>
      <c r="E28" s="7"/>
    </row>
    <row r="29" spans="1:5" ht="18.75">
      <c r="A29" s="21"/>
      <c r="B29" s="48" t="s">
        <v>186</v>
      </c>
      <c r="C29" s="93"/>
      <c r="D29" s="94"/>
      <c r="E29" s="7"/>
    </row>
    <row r="30" spans="1:5" ht="18.75">
      <c r="A30" s="21" t="s">
        <v>10</v>
      </c>
      <c r="B30" s="48" t="s">
        <v>29</v>
      </c>
      <c r="C30" s="95"/>
      <c r="D30" s="96"/>
      <c r="E30" s="7"/>
    </row>
    <row r="31" spans="1:5" ht="18.75">
      <c r="A31" s="21" t="s">
        <v>11</v>
      </c>
      <c r="B31" s="48" t="s">
        <v>30</v>
      </c>
      <c r="C31" s="95">
        <v>9237.4</v>
      </c>
      <c r="D31" s="96">
        <v>23685.885080931555</v>
      </c>
      <c r="E31" s="7"/>
    </row>
    <row r="32" spans="1:5" ht="18.75">
      <c r="A32" s="21" t="s">
        <v>12</v>
      </c>
      <c r="B32" s="50" t="s">
        <v>132</v>
      </c>
      <c r="C32" s="95">
        <v>2586.364</v>
      </c>
      <c r="D32" s="96">
        <v>6631.770896730516</v>
      </c>
      <c r="E32" s="7"/>
    </row>
    <row r="33" spans="1:5" ht="37.5">
      <c r="A33" s="21" t="s">
        <v>13</v>
      </c>
      <c r="B33" s="48" t="s">
        <v>195</v>
      </c>
      <c r="C33" s="95">
        <v>678.7729999999999</v>
      </c>
      <c r="D33" s="96">
        <v>1740.4615231601051</v>
      </c>
      <c r="E33" s="7"/>
    </row>
    <row r="34" spans="1:5" ht="93.75">
      <c r="A34" s="20" t="s">
        <v>31</v>
      </c>
      <c r="B34" s="51" t="s">
        <v>196</v>
      </c>
      <c r="C34" s="105">
        <v>110193.674</v>
      </c>
      <c r="D34" s="97">
        <v>79339.84733540089</v>
      </c>
      <c r="E34" s="7"/>
    </row>
    <row r="35" spans="1:4" s="15" customFormat="1" ht="18.75">
      <c r="A35" s="20" t="s">
        <v>14</v>
      </c>
      <c r="B35" s="51" t="s">
        <v>197</v>
      </c>
      <c r="C35" s="98"/>
      <c r="D35" s="99"/>
    </row>
    <row r="36" spans="1:4" s="9" customFormat="1" ht="41.25" customHeight="1" thickBot="1">
      <c r="A36" s="22"/>
      <c r="B36" s="52" t="s">
        <v>240</v>
      </c>
      <c r="C36" s="100">
        <f>C11+C34+C35</f>
        <v>160901.308</v>
      </c>
      <c r="D36" s="101">
        <f>D11+D34+D35</f>
        <v>203187.05407096483</v>
      </c>
    </row>
    <row r="37" spans="1:2" ht="12.75">
      <c r="A37" s="187" t="s">
        <v>241</v>
      </c>
      <c r="B37" s="7" t="s">
        <v>242</v>
      </c>
    </row>
  </sheetData>
  <sheetProtection/>
  <mergeCells count="8">
    <mergeCell ref="C1:D1"/>
    <mergeCell ref="D9:D10"/>
    <mergeCell ref="A7:C7"/>
    <mergeCell ref="A9:A10"/>
    <mergeCell ref="B9:B10"/>
    <mergeCell ref="C9:C10"/>
    <mergeCell ref="C2:D2"/>
    <mergeCell ref="A6:D6"/>
  </mergeCells>
  <printOptions horizontalCentered="1"/>
  <pageMargins left="0" right="0" top="0" bottom="0" header="0" footer="0"/>
  <pageSetup fitToHeight="2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23"/>
  <sheetViews>
    <sheetView view="pageBreakPreview" zoomScale="60" zoomScalePageLayoutView="0" workbookViewId="0" topLeftCell="B1">
      <selection activeCell="D1" sqref="D1:D16384"/>
    </sheetView>
  </sheetViews>
  <sheetFormatPr defaultColWidth="9.00390625" defaultRowHeight="12.75"/>
  <cols>
    <col min="1" max="1" width="43.625" style="0" customWidth="1"/>
    <col min="2" max="2" width="37.125" style="0" customWidth="1"/>
    <col min="3" max="3" width="34.75390625" style="0" customWidth="1"/>
    <col min="4" max="4" width="0" style="0" hidden="1" customWidth="1"/>
  </cols>
  <sheetData>
    <row r="1" spans="2:4" ht="12.75">
      <c r="B1" s="204" t="s">
        <v>148</v>
      </c>
      <c r="C1" s="204"/>
      <c r="D1" s="75"/>
    </row>
    <row r="2" spans="2:4" ht="39.75" customHeight="1">
      <c r="B2" s="75"/>
      <c r="C2" s="65" t="s">
        <v>104</v>
      </c>
      <c r="D2" s="75"/>
    </row>
    <row r="3" spans="1:3" ht="12.75">
      <c r="A3" s="19"/>
      <c r="B3" s="19"/>
      <c r="C3" s="19"/>
    </row>
    <row r="4" spans="1:3" ht="63" customHeight="1">
      <c r="A4" s="232" t="s">
        <v>146</v>
      </c>
      <c r="B4" s="232"/>
      <c r="C4" s="232"/>
    </row>
    <row r="5" spans="1:3" ht="15.75">
      <c r="A5" s="88"/>
      <c r="B5" s="88"/>
      <c r="C5" s="88"/>
    </row>
    <row r="6" spans="1:3" ht="15.75">
      <c r="A6" s="88"/>
      <c r="B6" s="88"/>
      <c r="C6" s="88"/>
    </row>
    <row r="7" spans="1:3" ht="64.5" customHeight="1">
      <c r="A7" s="32" t="s">
        <v>133</v>
      </c>
      <c r="B7" s="32" t="s">
        <v>137</v>
      </c>
      <c r="C7" s="32" t="s">
        <v>157</v>
      </c>
    </row>
    <row r="8" spans="1:3" ht="64.5" customHeight="1">
      <c r="A8" s="87" t="s">
        <v>138</v>
      </c>
      <c r="B8" s="32"/>
      <c r="C8" s="32"/>
    </row>
    <row r="9" spans="1:3" ht="31.5" hidden="1">
      <c r="A9" s="30" t="s">
        <v>135</v>
      </c>
      <c r="B9" s="28"/>
      <c r="C9" s="59"/>
    </row>
    <row r="10" spans="1:3" ht="31.5" hidden="1">
      <c r="A10" s="30" t="s">
        <v>134</v>
      </c>
      <c r="B10" s="28"/>
      <c r="C10" s="59"/>
    </row>
    <row r="11" spans="1:3" ht="31.5" hidden="1">
      <c r="A11" s="30" t="s">
        <v>136</v>
      </c>
      <c r="B11" s="28"/>
      <c r="C11" s="59"/>
    </row>
    <row r="12" spans="1:4" ht="84.75" customHeight="1">
      <c r="A12" s="31" t="s">
        <v>139</v>
      </c>
      <c r="B12" s="184">
        <f>'[2]Среднеариф.по стоимости'!$E$6</f>
        <v>9089.168666666666</v>
      </c>
      <c r="C12" s="167">
        <f>'[1] Прил 8 инвест за 3 года '!$AH$20</f>
        <v>1518.3666666666666</v>
      </c>
      <c r="D12">
        <f>B12/C12/6.29*1000</f>
        <v>951.6929590512271</v>
      </c>
    </row>
    <row r="13" spans="1:3" ht="31.5" hidden="1">
      <c r="A13" s="30" t="s">
        <v>140</v>
      </c>
      <c r="B13" s="28"/>
      <c r="C13" s="32"/>
    </row>
    <row r="14" spans="1:3" ht="31.5" hidden="1">
      <c r="A14" s="30" t="s">
        <v>141</v>
      </c>
      <c r="B14" s="28"/>
      <c r="C14" s="59"/>
    </row>
    <row r="15" spans="1:3" ht="31.5" hidden="1">
      <c r="A15" s="30" t="s">
        <v>142</v>
      </c>
      <c r="B15" s="28"/>
      <c r="C15" s="59"/>
    </row>
    <row r="16" spans="1:3" ht="31.5" hidden="1">
      <c r="A16" s="30" t="s">
        <v>143</v>
      </c>
      <c r="B16" s="28"/>
      <c r="C16" s="59"/>
    </row>
    <row r="17" spans="1:3" ht="31.5" hidden="1">
      <c r="A17" s="30" t="s">
        <v>144</v>
      </c>
      <c r="B17" s="28"/>
      <c r="C17" s="59"/>
    </row>
    <row r="18" spans="1:3" ht="66" customHeight="1">
      <c r="A18" s="87" t="s">
        <v>145</v>
      </c>
      <c r="B18" s="28"/>
      <c r="C18" s="28"/>
    </row>
    <row r="19" spans="1:3" ht="31.5" hidden="1">
      <c r="A19" s="30" t="s">
        <v>140</v>
      </c>
      <c r="B19" s="28"/>
      <c r="C19" s="28"/>
    </row>
    <row r="20" spans="1:3" ht="31.5" hidden="1">
      <c r="A20" s="30" t="s">
        <v>141</v>
      </c>
      <c r="B20" s="29"/>
      <c r="C20" s="29"/>
    </row>
    <row r="21" spans="1:3" ht="31.5" hidden="1">
      <c r="A21" s="30" t="s">
        <v>142</v>
      </c>
      <c r="B21" s="29"/>
      <c r="C21" s="29"/>
    </row>
    <row r="22" spans="1:3" ht="31.5" hidden="1">
      <c r="A22" s="30" t="s">
        <v>143</v>
      </c>
      <c r="B22" s="29"/>
      <c r="C22" s="29"/>
    </row>
    <row r="23" spans="1:3" ht="31.5" hidden="1">
      <c r="A23" s="30" t="s">
        <v>144</v>
      </c>
      <c r="B23" s="29"/>
      <c r="C23" s="29"/>
    </row>
  </sheetData>
  <sheetProtection/>
  <mergeCells count="2">
    <mergeCell ref="B1:C1"/>
    <mergeCell ref="A4:C4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20"/>
  <sheetViews>
    <sheetView view="pageBreakPreview" zoomScale="60" zoomScalePageLayoutView="0" workbookViewId="0" topLeftCell="B1">
      <selection activeCell="E1" sqref="E1:G16384"/>
    </sheetView>
  </sheetViews>
  <sheetFormatPr defaultColWidth="9.00390625" defaultRowHeight="12.75"/>
  <cols>
    <col min="1" max="1" width="38.875" style="0" customWidth="1"/>
    <col min="2" max="2" width="45.00390625" style="0" customWidth="1"/>
    <col min="3" max="3" width="36.625" style="0" customWidth="1"/>
    <col min="4" max="4" width="35.375" style="0" customWidth="1"/>
    <col min="5" max="5" width="11.75390625" style="0" hidden="1" customWidth="1"/>
    <col min="6" max="7" width="0" style="0" hidden="1" customWidth="1"/>
    <col min="8" max="8" width="14.625" style="0" customWidth="1"/>
  </cols>
  <sheetData>
    <row r="1" spans="3:5" ht="12.75">
      <c r="C1" s="204" t="s">
        <v>147</v>
      </c>
      <c r="D1" s="204"/>
      <c r="E1" s="75"/>
    </row>
    <row r="2" spans="3:5" ht="39.75" customHeight="1">
      <c r="C2" s="75"/>
      <c r="D2" s="65" t="s">
        <v>104</v>
      </c>
      <c r="E2" s="75"/>
    </row>
    <row r="3" spans="1:4" ht="12.75">
      <c r="A3" s="19"/>
      <c r="B3" s="19"/>
      <c r="C3" s="19"/>
      <c r="D3" s="19"/>
    </row>
    <row r="4" spans="1:4" ht="77.25" customHeight="1">
      <c r="A4" s="232" t="s">
        <v>149</v>
      </c>
      <c r="B4" s="232"/>
      <c r="C4" s="232"/>
      <c r="D4" s="232"/>
    </row>
    <row r="5" spans="1:4" ht="15.75">
      <c r="A5" s="88"/>
      <c r="B5" s="88"/>
      <c r="C5" s="88"/>
      <c r="D5" s="88"/>
    </row>
    <row r="6" spans="1:4" ht="15.75">
      <c r="A6" s="88"/>
      <c r="B6" s="88"/>
      <c r="C6" s="88"/>
      <c r="D6" s="88"/>
    </row>
    <row r="7" spans="1:4" ht="80.25" customHeight="1">
      <c r="A7" s="32" t="s">
        <v>133</v>
      </c>
      <c r="B7" s="32" t="s">
        <v>156</v>
      </c>
      <c r="C7" s="32" t="s">
        <v>150</v>
      </c>
      <c r="D7" s="32" t="s">
        <v>155</v>
      </c>
    </row>
    <row r="8" spans="1:4" ht="75" customHeight="1">
      <c r="A8" s="87" t="s">
        <v>151</v>
      </c>
      <c r="B8" s="169">
        <f>B9+B10</f>
        <v>5691</v>
      </c>
      <c r="C8" s="167">
        <f>C9+C10</f>
        <v>3.5349999999999997</v>
      </c>
      <c r="D8" s="60">
        <f>D9+D10</f>
        <v>2762.2</v>
      </c>
    </row>
    <row r="9" spans="1:7" ht="25.5" customHeight="1">
      <c r="A9" s="30" t="s">
        <v>152</v>
      </c>
      <c r="B9" s="28">
        <f>'[2]Среднеариф.по стоимости'!$E$4</f>
        <v>473.5</v>
      </c>
      <c r="C9" s="183">
        <f>'[2] Прил 8 инвест за 3 года '!$N$56</f>
        <v>0.378</v>
      </c>
      <c r="D9" s="89">
        <v>111.2</v>
      </c>
      <c r="E9" s="185">
        <f>B9/C9*1000/4.64</f>
        <v>269966.70315635833</v>
      </c>
      <c r="G9">
        <f>B9/D9*1000</f>
        <v>4258.0935251798555</v>
      </c>
    </row>
    <row r="10" spans="1:7" ht="25.5" customHeight="1">
      <c r="A10" s="30" t="s">
        <v>153</v>
      </c>
      <c r="B10" s="28">
        <f>'[2]Среднеариф.по стоимости'!$E$5</f>
        <v>5217.5</v>
      </c>
      <c r="C10" s="183">
        <f>'[2] Прил 8 инвест за 3 года '!$N$116+'[2] Прил 8 инвест за 3 года '!$N$88+'[2] Прил 8 инвест за 3 года '!$R$68+'[2] Прил 8 инвест за 3 года '!$R$28+'[2] Прил 8 инвест за 3 года '!$N$28</f>
        <v>3.1569999999999996</v>
      </c>
      <c r="D10" s="89">
        <v>2651</v>
      </c>
      <c r="E10" s="185">
        <f>B10/C10*1000/4.64</f>
        <v>356180.29993555654</v>
      </c>
      <c r="G10">
        <f>B10/D10*1000</f>
        <v>1968.1252357600904</v>
      </c>
    </row>
    <row r="11" spans="1:4" ht="24" customHeight="1">
      <c r="A11" s="30" t="s">
        <v>87</v>
      </c>
      <c r="B11" s="30"/>
      <c r="C11" s="28"/>
      <c r="D11" s="59"/>
    </row>
    <row r="12" spans="1:4" ht="84.75" customHeight="1">
      <c r="A12" s="31" t="s">
        <v>154</v>
      </c>
      <c r="B12" s="167">
        <f>'[3]Приложение 7'!$B$13+'[3]Приложение 7'!$B$14</f>
        <v>42264.33333333333</v>
      </c>
      <c r="C12" s="167">
        <f>C13+C14</f>
        <v>44.689</v>
      </c>
      <c r="D12" s="60">
        <v>6820</v>
      </c>
    </row>
    <row r="13" spans="1:7" ht="23.25" customHeight="1">
      <c r="A13" s="30" t="s">
        <v>152</v>
      </c>
      <c r="B13" s="183">
        <f>'[2]Среднеариф.по стоимости'!$E$2</f>
        <v>22448.22633333333</v>
      </c>
      <c r="C13" s="183">
        <f>'[2] Прил 8 инвест за 3 года '!$N$23+'[2] Прил 8 инвест за 3 года '!$R$23+'[2] Прил 8 инвест за 3 года '!$N$33+'[2] Прил 8 инвест за 3 года '!$R$33+'[2] Прил 8 инвест за 3 года '!$N$53+'[2] Прил 8 инвест за 3 года '!$R$53</f>
        <v>26.802166666666665</v>
      </c>
      <c r="D13" s="89">
        <v>3470.78</v>
      </c>
      <c r="E13" s="185">
        <f>B13/C13*1000/3.64</f>
        <v>230096.88818143358</v>
      </c>
      <c r="G13">
        <f>B13/D13*1000</f>
        <v>6467.7756392895335</v>
      </c>
    </row>
    <row r="14" spans="1:7" ht="24" customHeight="1">
      <c r="A14" s="30" t="s">
        <v>153</v>
      </c>
      <c r="B14" s="183">
        <f>'[2]Среднеариф.по стоимости'!$E$3</f>
        <v>20384.254333333334</v>
      </c>
      <c r="C14" s="183">
        <f>'[2] Прил 8 инвест за 3 года '!$N$43+'[2] Прил 8 инвест за 3 года '!$R$43+'[2] Прил 8 инвест за 3 года '!$N$63+'[2] Прил 8 инвест за 3 года '!$R$63+'[2] Прил 8 инвест за 3 года '!$N$83+'[2] Прил 8 инвест за 3 года '!$R$83+'[2] Прил 8 инвест за 3 года '!$N$113</f>
        <v>17.886833333333335</v>
      </c>
      <c r="D14" s="59">
        <v>3349.53</v>
      </c>
      <c r="E14" s="185">
        <f>B14/C14*1000/3.64</f>
        <v>313083.3595546932</v>
      </c>
      <c r="G14">
        <f>B14/D14*1000</f>
        <v>6085.705855249344</v>
      </c>
    </row>
    <row r="15" spans="1:4" ht="24" customHeight="1">
      <c r="A15" s="30" t="s">
        <v>87</v>
      </c>
      <c r="B15" s="30"/>
      <c r="C15" s="28"/>
      <c r="D15" s="59"/>
    </row>
    <row r="20" ht="12.75">
      <c r="K20" s="168"/>
    </row>
  </sheetData>
  <sheetProtection/>
  <mergeCells count="2">
    <mergeCell ref="C1:D1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28"/>
  <sheetViews>
    <sheetView view="pageBreakPreview" zoomScale="60" zoomScalePageLayoutView="0" workbookViewId="0" topLeftCell="A1">
      <selection activeCell="J29" sqref="J29"/>
    </sheetView>
  </sheetViews>
  <sheetFormatPr defaultColWidth="9.00390625" defaultRowHeight="12.75"/>
  <cols>
    <col min="1" max="1" width="5.75390625" style="0" customWidth="1"/>
    <col min="2" max="2" width="38.875" style="0" customWidth="1"/>
    <col min="3" max="11" width="10.75390625" style="0" customWidth="1"/>
  </cols>
  <sheetData>
    <row r="1" spans="6:12" ht="12.75">
      <c r="F1" s="204" t="s">
        <v>158</v>
      </c>
      <c r="G1" s="204"/>
      <c r="H1" s="204"/>
      <c r="I1" s="204"/>
      <c r="J1" s="204"/>
      <c r="K1" s="204"/>
      <c r="L1" s="75"/>
    </row>
    <row r="2" spans="2:12" ht="42.75" customHeight="1">
      <c r="B2" t="s">
        <v>224</v>
      </c>
      <c r="F2" s="75"/>
      <c r="G2" s="75"/>
      <c r="H2" s="75"/>
      <c r="I2" s="204" t="s">
        <v>104</v>
      </c>
      <c r="J2" s="204"/>
      <c r="K2" s="204"/>
      <c r="L2" s="75"/>
    </row>
    <row r="3" spans="2:11" ht="12.75"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2:11" ht="77.25" customHeight="1">
      <c r="B4" s="232" t="s">
        <v>232</v>
      </c>
      <c r="C4" s="232"/>
      <c r="D4" s="232"/>
      <c r="E4" s="232"/>
      <c r="F4" s="232"/>
      <c r="G4" s="232"/>
      <c r="H4" s="232"/>
      <c r="I4" s="232"/>
      <c r="J4" s="232"/>
      <c r="K4" s="232"/>
    </row>
    <row r="5" spans="2:11" ht="15.75"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ht="34.5" customHeight="1">
      <c r="A6" s="233" t="s">
        <v>159</v>
      </c>
      <c r="B6" s="233"/>
      <c r="C6" s="233" t="s">
        <v>160</v>
      </c>
      <c r="D6" s="233"/>
      <c r="E6" s="233"/>
      <c r="F6" s="233" t="s">
        <v>161</v>
      </c>
      <c r="G6" s="233"/>
      <c r="H6" s="233"/>
      <c r="I6" s="200" t="s">
        <v>162</v>
      </c>
      <c r="J6" s="201"/>
      <c r="K6" s="235"/>
    </row>
    <row r="7" spans="1:11" ht="46.5" customHeight="1">
      <c r="A7" s="233"/>
      <c r="B7" s="233"/>
      <c r="C7" s="166" t="s">
        <v>38</v>
      </c>
      <c r="D7" s="166" t="s">
        <v>163</v>
      </c>
      <c r="E7" s="166" t="s">
        <v>164</v>
      </c>
      <c r="F7" s="166" t="s">
        <v>38</v>
      </c>
      <c r="G7" s="166" t="s">
        <v>163</v>
      </c>
      <c r="H7" s="166" t="s">
        <v>164</v>
      </c>
      <c r="I7" s="166" t="s">
        <v>38</v>
      </c>
      <c r="J7" s="166" t="s">
        <v>163</v>
      </c>
      <c r="K7" s="166" t="s">
        <v>164</v>
      </c>
    </row>
    <row r="8" spans="1:11" ht="48.75" customHeight="1">
      <c r="A8" s="109" t="s">
        <v>95</v>
      </c>
      <c r="B8" s="87" t="s">
        <v>165</v>
      </c>
      <c r="C8" s="170">
        <v>1695</v>
      </c>
      <c r="D8" s="170">
        <v>38</v>
      </c>
      <c r="E8" s="171"/>
      <c r="F8" s="170">
        <v>17399.74</v>
      </c>
      <c r="G8" s="170">
        <v>563</v>
      </c>
      <c r="H8" s="170"/>
      <c r="I8" s="170">
        <v>2780.28</v>
      </c>
      <c r="J8" s="170">
        <v>1038.69</v>
      </c>
      <c r="K8" s="170"/>
    </row>
    <row r="9" spans="1:11" ht="15.75">
      <c r="A9" s="110"/>
      <c r="B9" s="172" t="s">
        <v>166</v>
      </c>
      <c r="C9" s="173">
        <v>1566</v>
      </c>
      <c r="D9" s="173">
        <v>37</v>
      </c>
      <c r="E9" s="172"/>
      <c r="F9" s="173">
        <v>17061.94</v>
      </c>
      <c r="G9" s="109">
        <v>548</v>
      </c>
      <c r="H9" s="174"/>
      <c r="I9" s="174">
        <v>729.91</v>
      </c>
      <c r="J9" s="174">
        <v>17.25</v>
      </c>
      <c r="K9" s="175"/>
    </row>
    <row r="10" spans="1:11" ht="24" customHeight="1">
      <c r="A10" s="111"/>
      <c r="B10" s="176" t="s">
        <v>169</v>
      </c>
      <c r="C10" s="177"/>
      <c r="D10" s="177"/>
      <c r="E10" s="178"/>
      <c r="F10" s="177"/>
      <c r="G10" s="106"/>
      <c r="H10" s="179"/>
      <c r="I10" s="179"/>
      <c r="J10" s="179"/>
      <c r="K10" s="180"/>
    </row>
    <row r="11" spans="1:11" ht="24" customHeight="1">
      <c r="A11" s="109" t="s">
        <v>31</v>
      </c>
      <c r="B11" s="87" t="s">
        <v>170</v>
      </c>
      <c r="C11" s="106">
        <v>65</v>
      </c>
      <c r="D11" s="106">
        <v>43</v>
      </c>
      <c r="E11" s="106"/>
      <c r="F11" s="106">
        <v>2706.7</v>
      </c>
      <c r="G11" s="106">
        <v>3260.25</v>
      </c>
      <c r="H11" s="111"/>
      <c r="I11" s="181">
        <v>4511.08</v>
      </c>
      <c r="J11" s="181">
        <v>2985.74</v>
      </c>
      <c r="K11" s="114"/>
    </row>
    <row r="12" spans="1:11" ht="15.75">
      <c r="A12" s="110"/>
      <c r="B12" s="112" t="s">
        <v>166</v>
      </c>
      <c r="C12" s="166"/>
      <c r="D12" s="166"/>
      <c r="E12" s="166"/>
      <c r="F12" s="166"/>
      <c r="G12" s="166"/>
      <c r="H12" s="31"/>
      <c r="I12" s="31"/>
      <c r="J12" s="31"/>
      <c r="K12" s="31"/>
    </row>
    <row r="13" spans="1:11" ht="24" customHeight="1">
      <c r="A13" s="111"/>
      <c r="B13" s="113" t="s">
        <v>171</v>
      </c>
      <c r="C13" s="28">
        <v>1</v>
      </c>
      <c r="D13" s="28">
        <v>1</v>
      </c>
      <c r="E13" s="28"/>
      <c r="F13" s="28">
        <v>20</v>
      </c>
      <c r="G13" s="28">
        <v>30</v>
      </c>
      <c r="H13" s="28"/>
      <c r="I13" s="82">
        <v>338.33</v>
      </c>
      <c r="J13" s="82">
        <v>14.015</v>
      </c>
      <c r="K13" s="166"/>
    </row>
    <row r="14" spans="1:11" ht="24" customHeight="1">
      <c r="A14" s="109" t="s">
        <v>96</v>
      </c>
      <c r="B14" s="87" t="s">
        <v>172</v>
      </c>
      <c r="C14" s="166">
        <v>4</v>
      </c>
      <c r="D14" s="166">
        <v>26</v>
      </c>
      <c r="E14" s="166"/>
      <c r="F14" s="166">
        <v>928.5</v>
      </c>
      <c r="G14" s="166">
        <v>7339</v>
      </c>
      <c r="H14" s="28"/>
      <c r="I14" s="181">
        <v>425.35</v>
      </c>
      <c r="J14" s="181">
        <v>3106.97</v>
      </c>
      <c r="K14" s="89"/>
    </row>
    <row r="15" spans="1:11" ht="15.75">
      <c r="A15" s="110"/>
      <c r="B15" s="112" t="s">
        <v>166</v>
      </c>
      <c r="C15" s="166"/>
      <c r="D15" s="166"/>
      <c r="E15" s="166"/>
      <c r="F15" s="166"/>
      <c r="G15" s="166"/>
      <c r="H15" s="28"/>
      <c r="I15" s="28"/>
      <c r="J15" s="28"/>
      <c r="K15" s="89"/>
    </row>
    <row r="16" spans="1:11" ht="24" customHeight="1">
      <c r="A16" s="111"/>
      <c r="B16" s="113" t="s">
        <v>173</v>
      </c>
      <c r="C16" s="166"/>
      <c r="D16" s="166"/>
      <c r="E16" s="166"/>
      <c r="F16" s="166"/>
      <c r="G16" s="166"/>
      <c r="H16" s="29"/>
      <c r="I16" s="29"/>
      <c r="J16" s="29"/>
      <c r="K16" s="29"/>
    </row>
    <row r="17" spans="1:11" ht="15.75">
      <c r="A17" s="109" t="s">
        <v>97</v>
      </c>
      <c r="B17" s="87" t="s">
        <v>174</v>
      </c>
      <c r="C17" s="166"/>
      <c r="D17" s="166">
        <f>36-8</f>
        <v>28</v>
      </c>
      <c r="E17" s="166">
        <f>3-1</f>
        <v>2</v>
      </c>
      <c r="F17" s="166"/>
      <c r="G17" s="166">
        <f>22867.7-1832</f>
        <v>21035.7</v>
      </c>
      <c r="H17" s="166">
        <f>16900-10000</f>
        <v>6900</v>
      </c>
      <c r="I17" s="29"/>
      <c r="J17" s="181">
        <f>42637.01-855.87</f>
        <v>41781.14</v>
      </c>
      <c r="K17" s="181">
        <f>2796.51-60.241</f>
        <v>2736.2690000000002</v>
      </c>
    </row>
    <row r="18" spans="1:11" ht="15.75">
      <c r="A18" s="110"/>
      <c r="B18" s="112" t="s">
        <v>166</v>
      </c>
      <c r="C18" s="166"/>
      <c r="D18" s="166"/>
      <c r="E18" s="166"/>
      <c r="F18" s="166"/>
      <c r="G18" s="166"/>
      <c r="H18" s="29"/>
      <c r="I18" s="29"/>
      <c r="J18" s="181"/>
      <c r="K18" s="181"/>
    </row>
    <row r="19" spans="1:11" ht="24" customHeight="1">
      <c r="A19" s="111"/>
      <c r="B19" s="113" t="s">
        <v>173</v>
      </c>
      <c r="C19" s="166"/>
      <c r="D19" s="166"/>
      <c r="E19" s="166"/>
      <c r="F19" s="166"/>
      <c r="G19" s="166"/>
      <c r="H19" s="29"/>
      <c r="I19" s="29"/>
      <c r="J19" s="181"/>
      <c r="K19" s="181"/>
    </row>
    <row r="20" spans="1:11" ht="15.75">
      <c r="A20" s="109" t="s">
        <v>98</v>
      </c>
      <c r="B20" s="87" t="s">
        <v>175</v>
      </c>
      <c r="C20" s="166"/>
      <c r="D20" s="166">
        <v>8</v>
      </c>
      <c r="E20" s="166">
        <v>1</v>
      </c>
      <c r="F20" s="166"/>
      <c r="G20" s="166">
        <v>1832</v>
      </c>
      <c r="H20" s="166">
        <v>10000</v>
      </c>
      <c r="I20" s="29"/>
      <c r="J20" s="181">
        <v>855.87</v>
      </c>
      <c r="K20" s="181">
        <v>60.241</v>
      </c>
    </row>
    <row r="21" spans="1:11" ht="15.75">
      <c r="A21" s="110"/>
      <c r="B21" s="112" t="s">
        <v>166</v>
      </c>
      <c r="C21" s="166"/>
      <c r="D21" s="166"/>
      <c r="E21" s="28">
        <v>1</v>
      </c>
      <c r="F21" s="28"/>
      <c r="G21" s="28"/>
      <c r="H21" s="28">
        <v>10000</v>
      </c>
      <c r="I21" s="182"/>
      <c r="J21" s="174"/>
      <c r="K21" s="174">
        <v>60.241</v>
      </c>
    </row>
    <row r="22" spans="1:11" ht="24" customHeight="1">
      <c r="A22" s="111"/>
      <c r="B22" s="113" t="s">
        <v>173</v>
      </c>
      <c r="C22" s="166"/>
      <c r="D22" s="166"/>
      <c r="E22" s="166"/>
      <c r="F22" s="166"/>
      <c r="G22" s="166"/>
      <c r="H22" s="29"/>
      <c r="I22" s="29"/>
      <c r="J22" s="181"/>
      <c r="K22" s="181"/>
    </row>
    <row r="23" spans="1:11" ht="15.75">
      <c r="A23" s="28" t="s">
        <v>99</v>
      </c>
      <c r="B23" s="87" t="s">
        <v>176</v>
      </c>
      <c r="C23" s="166"/>
      <c r="D23" s="166">
        <v>1</v>
      </c>
      <c r="E23" s="166"/>
      <c r="F23" s="166"/>
      <c r="G23" s="166">
        <v>12078</v>
      </c>
      <c r="H23" s="29"/>
      <c r="I23" s="29"/>
      <c r="J23" s="166">
        <v>60.241</v>
      </c>
      <c r="K23" s="166"/>
    </row>
    <row r="24" spans="3:11" ht="12.75">
      <c r="C24" s="186">
        <f>C8+C11+C14+C17+C20+C23</f>
        <v>1764</v>
      </c>
      <c r="D24" s="186">
        <f aca="true" t="shared" si="0" ref="D24:K24">D8+D11+D14+D17+D20+D23</f>
        <v>144</v>
      </c>
      <c r="E24" s="186">
        <f t="shared" si="0"/>
        <v>3</v>
      </c>
      <c r="F24" s="186">
        <f t="shared" si="0"/>
        <v>21034.940000000002</v>
      </c>
      <c r="G24" s="186">
        <f t="shared" si="0"/>
        <v>46107.95</v>
      </c>
      <c r="H24" s="186">
        <f t="shared" si="0"/>
        <v>16900</v>
      </c>
      <c r="I24" s="186">
        <f t="shared" si="0"/>
        <v>7716.710000000001</v>
      </c>
      <c r="J24" s="186">
        <f t="shared" si="0"/>
        <v>49828.651000000005</v>
      </c>
      <c r="K24" s="186">
        <f t="shared" si="0"/>
        <v>2796.51</v>
      </c>
    </row>
    <row r="26" spans="1:11" ht="15.75">
      <c r="A26" s="107" t="s">
        <v>177</v>
      </c>
      <c r="B26" s="191" t="s">
        <v>179</v>
      </c>
      <c r="C26" s="191"/>
      <c r="D26" s="191"/>
      <c r="E26" s="191"/>
      <c r="F26" s="191"/>
      <c r="G26" s="191"/>
      <c r="H26" s="191"/>
      <c r="I26" s="191"/>
      <c r="J26" s="191"/>
      <c r="K26" s="191"/>
    </row>
    <row r="27" spans="1:11" ht="98.25" customHeight="1">
      <c r="A27" s="108" t="s">
        <v>178</v>
      </c>
      <c r="B27" s="234" t="s">
        <v>180</v>
      </c>
      <c r="C27" s="234"/>
      <c r="D27" s="234"/>
      <c r="E27" s="234"/>
      <c r="F27" s="234"/>
      <c r="G27" s="234"/>
      <c r="H27" s="234"/>
      <c r="I27" s="234"/>
      <c r="J27" s="234"/>
      <c r="K27" s="234"/>
    </row>
    <row r="28" spans="1:2" ht="12.75">
      <c r="A28" t="s">
        <v>233</v>
      </c>
      <c r="B28" t="s">
        <v>234</v>
      </c>
    </row>
  </sheetData>
  <sheetProtection/>
  <mergeCells count="9">
    <mergeCell ref="A6:B7"/>
    <mergeCell ref="B26:K26"/>
    <mergeCell ref="B27:K27"/>
    <mergeCell ref="F1:K1"/>
    <mergeCell ref="B4:K4"/>
    <mergeCell ref="C6:E6"/>
    <mergeCell ref="F6:H6"/>
    <mergeCell ref="I2:K2"/>
    <mergeCell ref="I6:K6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28"/>
  <sheetViews>
    <sheetView view="pageBreakPreview" zoomScale="60" zoomScalePageLayoutView="0" workbookViewId="0" topLeftCell="A1">
      <selection activeCell="B27" sqref="B27:H27"/>
    </sheetView>
  </sheetViews>
  <sheetFormatPr defaultColWidth="9.00390625" defaultRowHeight="12.75"/>
  <cols>
    <col min="1" max="1" width="5.75390625" style="0" customWidth="1"/>
    <col min="2" max="2" width="38.875" style="0" customWidth="1"/>
    <col min="3" max="8" width="15.75390625" style="0" customWidth="1"/>
  </cols>
  <sheetData>
    <row r="1" spans="6:9" ht="12.75" customHeight="1">
      <c r="F1" s="204" t="s">
        <v>181</v>
      </c>
      <c r="G1" s="204"/>
      <c r="H1" s="204"/>
      <c r="I1" s="75"/>
    </row>
    <row r="2" spans="2:9" ht="42.75" customHeight="1">
      <c r="B2" t="s">
        <v>225</v>
      </c>
      <c r="F2" s="75"/>
      <c r="G2" s="204" t="s">
        <v>104</v>
      </c>
      <c r="H2" s="204"/>
      <c r="I2" s="75"/>
    </row>
    <row r="3" spans="2:8" ht="12.75">
      <c r="B3" s="19"/>
      <c r="C3" s="19"/>
      <c r="D3" s="19"/>
      <c r="E3" s="19"/>
      <c r="F3" s="19"/>
      <c r="G3" s="19"/>
      <c r="H3" s="19"/>
    </row>
    <row r="4" spans="2:8" ht="77.25" customHeight="1">
      <c r="B4" s="232" t="s">
        <v>235</v>
      </c>
      <c r="C4" s="232"/>
      <c r="D4" s="232"/>
      <c r="E4" s="232"/>
      <c r="F4" s="232"/>
      <c r="G4" s="232"/>
      <c r="H4" s="232"/>
    </row>
    <row r="5" spans="2:8" ht="15.75">
      <c r="B5" s="88"/>
      <c r="C5" s="88"/>
      <c r="D5" s="88"/>
      <c r="E5" s="88"/>
      <c r="F5" s="88"/>
      <c r="G5" s="88"/>
      <c r="H5" s="88"/>
    </row>
    <row r="6" spans="1:8" ht="34.5" customHeight="1">
      <c r="A6" s="233" t="s">
        <v>159</v>
      </c>
      <c r="B6" s="233"/>
      <c r="C6" s="233" t="s">
        <v>182</v>
      </c>
      <c r="D6" s="233"/>
      <c r="E6" s="233"/>
      <c r="F6" s="233" t="s">
        <v>161</v>
      </c>
      <c r="G6" s="233"/>
      <c r="H6" s="233"/>
    </row>
    <row r="7" spans="1:8" ht="46.5" customHeight="1">
      <c r="A7" s="233"/>
      <c r="B7" s="233"/>
      <c r="C7" s="166" t="s">
        <v>38</v>
      </c>
      <c r="D7" s="166" t="s">
        <v>163</v>
      </c>
      <c r="E7" s="166" t="s">
        <v>164</v>
      </c>
      <c r="F7" s="166" t="s">
        <v>38</v>
      </c>
      <c r="G7" s="166" t="s">
        <v>163</v>
      </c>
      <c r="H7" s="166" t="s">
        <v>164</v>
      </c>
    </row>
    <row r="8" spans="1:8" ht="48.75" customHeight="1">
      <c r="A8" s="109" t="s">
        <v>95</v>
      </c>
      <c r="B8" s="87" t="s">
        <v>165</v>
      </c>
      <c r="C8" s="166">
        <v>1942</v>
      </c>
      <c r="D8" s="166">
        <v>63</v>
      </c>
      <c r="E8" s="166"/>
      <c r="F8" s="166">
        <v>19743.53</v>
      </c>
      <c r="G8" s="166">
        <v>702</v>
      </c>
      <c r="H8" s="166"/>
    </row>
    <row r="9" spans="1:8" ht="15.75">
      <c r="A9" s="110"/>
      <c r="B9" s="112" t="s">
        <v>166</v>
      </c>
      <c r="C9" s="112"/>
      <c r="D9" s="112"/>
      <c r="E9" s="112"/>
      <c r="F9" s="109"/>
      <c r="G9" s="109"/>
      <c r="H9" s="109"/>
    </row>
    <row r="10" spans="1:8" ht="24" customHeight="1">
      <c r="A10" s="111"/>
      <c r="B10" s="113" t="s">
        <v>169</v>
      </c>
      <c r="C10" s="166"/>
      <c r="D10" s="166"/>
      <c r="E10" s="166"/>
      <c r="F10" s="111"/>
      <c r="G10" s="111"/>
      <c r="H10" s="111"/>
    </row>
    <row r="11" spans="1:8" ht="24" customHeight="1">
      <c r="A11" s="109" t="s">
        <v>31</v>
      </c>
      <c r="B11" s="87" t="s">
        <v>170</v>
      </c>
      <c r="C11" s="166">
        <v>125</v>
      </c>
      <c r="D11" s="166">
        <v>75</v>
      </c>
      <c r="E11" s="166"/>
      <c r="F11" s="166">
        <v>5896.25</v>
      </c>
      <c r="G11" s="166">
        <v>5282.099999999999</v>
      </c>
      <c r="H11" s="166"/>
    </row>
    <row r="12" spans="1:8" ht="15.75">
      <c r="A12" s="110"/>
      <c r="B12" s="112" t="s">
        <v>166</v>
      </c>
      <c r="C12" s="166"/>
      <c r="D12" s="166"/>
      <c r="E12" s="166"/>
      <c r="F12" s="166"/>
      <c r="G12" s="166"/>
      <c r="H12" s="166"/>
    </row>
    <row r="13" spans="1:8" ht="24" customHeight="1">
      <c r="A13" s="111"/>
      <c r="B13" s="113" t="s">
        <v>171</v>
      </c>
      <c r="C13" s="166">
        <v>1</v>
      </c>
      <c r="D13" s="166">
        <v>1</v>
      </c>
      <c r="E13" s="166"/>
      <c r="F13" s="166">
        <v>20</v>
      </c>
      <c r="G13" s="166">
        <v>30</v>
      </c>
      <c r="H13" s="166"/>
    </row>
    <row r="14" spans="1:8" ht="24" customHeight="1">
      <c r="A14" s="109" t="s">
        <v>96</v>
      </c>
      <c r="B14" s="87" t="s">
        <v>172</v>
      </c>
      <c r="C14" s="166">
        <v>14</v>
      </c>
      <c r="D14" s="166">
        <v>60</v>
      </c>
      <c r="E14" s="166"/>
      <c r="F14" s="166">
        <v>3514.54</v>
      </c>
      <c r="G14" s="166">
        <v>20232.5</v>
      </c>
      <c r="H14" s="166"/>
    </row>
    <row r="15" spans="1:8" ht="15.75">
      <c r="A15" s="110"/>
      <c r="B15" s="112" t="s">
        <v>166</v>
      </c>
      <c r="C15" s="166"/>
      <c r="D15" s="166"/>
      <c r="E15" s="166"/>
      <c r="F15" s="166"/>
      <c r="G15" s="166"/>
      <c r="H15" s="166"/>
    </row>
    <row r="16" spans="1:8" ht="24" customHeight="1">
      <c r="A16" s="111"/>
      <c r="B16" s="113" t="s">
        <v>173</v>
      </c>
      <c r="C16" s="166"/>
      <c r="D16" s="166"/>
      <c r="E16" s="166"/>
      <c r="F16" s="166"/>
      <c r="G16" s="166"/>
      <c r="H16" s="166"/>
    </row>
    <row r="17" spans="1:8" ht="15.75">
      <c r="A17" s="109" t="s">
        <v>97</v>
      </c>
      <c r="B17" s="87" t="s">
        <v>174</v>
      </c>
      <c r="C17" s="166">
        <v>4</v>
      </c>
      <c r="D17" s="166">
        <v>102</v>
      </c>
      <c r="E17" s="166">
        <v>6</v>
      </c>
      <c r="F17" s="166">
        <v>8030</v>
      </c>
      <c r="G17" s="166">
        <v>192097.35</v>
      </c>
      <c r="H17" s="166">
        <v>69926</v>
      </c>
    </row>
    <row r="18" spans="1:8" ht="15.75">
      <c r="A18" s="110"/>
      <c r="B18" s="112" t="s">
        <v>166</v>
      </c>
      <c r="C18" s="166"/>
      <c r="D18" s="166"/>
      <c r="E18" s="166"/>
      <c r="F18" s="166"/>
      <c r="G18" s="166"/>
      <c r="H18" s="166"/>
    </row>
    <row r="19" spans="1:8" ht="24" customHeight="1">
      <c r="A19" s="111"/>
      <c r="B19" s="113" t="s">
        <v>173</v>
      </c>
      <c r="C19" s="166"/>
      <c r="D19" s="166"/>
      <c r="E19" s="166"/>
      <c r="F19" s="166"/>
      <c r="G19" s="166"/>
      <c r="H19" s="166"/>
    </row>
    <row r="20" spans="1:8" ht="15.75">
      <c r="A20" s="109" t="s">
        <v>98</v>
      </c>
      <c r="B20" s="87" t="s">
        <v>175</v>
      </c>
      <c r="C20" s="166"/>
      <c r="D20" s="166"/>
      <c r="E20" s="166"/>
      <c r="F20" s="166"/>
      <c r="G20" s="166"/>
      <c r="H20" s="166"/>
    </row>
    <row r="21" spans="1:8" ht="15.75">
      <c r="A21" s="110"/>
      <c r="B21" s="112" t="s">
        <v>166</v>
      </c>
      <c r="C21" s="166"/>
      <c r="D21" s="166"/>
      <c r="E21" s="166"/>
      <c r="F21" s="166"/>
      <c r="G21" s="166"/>
      <c r="H21" s="166"/>
    </row>
    <row r="22" spans="1:8" ht="24" customHeight="1">
      <c r="A22" s="111"/>
      <c r="B22" s="113" t="s">
        <v>173</v>
      </c>
      <c r="C22" s="166"/>
      <c r="D22" s="166"/>
      <c r="E22" s="166"/>
      <c r="F22" s="166"/>
      <c r="G22" s="166"/>
      <c r="H22" s="166"/>
    </row>
    <row r="23" spans="1:8" ht="15.75">
      <c r="A23" s="28" t="s">
        <v>99</v>
      </c>
      <c r="B23" s="87" t="s">
        <v>176</v>
      </c>
      <c r="C23" s="166"/>
      <c r="D23" s="166">
        <v>2</v>
      </c>
      <c r="E23" s="166">
        <v>1</v>
      </c>
      <c r="F23" s="166"/>
      <c r="G23" s="166">
        <v>36454</v>
      </c>
      <c r="H23" s="166">
        <v>24925</v>
      </c>
    </row>
    <row r="24" spans="3:8" ht="12.75">
      <c r="C24" s="186">
        <f aca="true" t="shared" si="0" ref="C24:H24">C8+C11+C14+C17+C20+C23</f>
        <v>2085</v>
      </c>
      <c r="D24" s="186">
        <f t="shared" si="0"/>
        <v>302</v>
      </c>
      <c r="E24" s="186">
        <f t="shared" si="0"/>
        <v>7</v>
      </c>
      <c r="F24" s="186">
        <f t="shared" si="0"/>
        <v>37184.32</v>
      </c>
      <c r="G24" s="186">
        <f t="shared" si="0"/>
        <v>254767.95</v>
      </c>
      <c r="H24" s="186">
        <f t="shared" si="0"/>
        <v>94851</v>
      </c>
    </row>
    <row r="26" spans="1:8" ht="15.75">
      <c r="A26" s="107" t="s">
        <v>177</v>
      </c>
      <c r="B26" s="191" t="s">
        <v>179</v>
      </c>
      <c r="C26" s="191"/>
      <c r="D26" s="191"/>
      <c r="E26" s="191"/>
      <c r="F26" s="191"/>
      <c r="G26" s="191"/>
      <c r="H26" s="191"/>
    </row>
    <row r="27" spans="1:8" ht="98.25" customHeight="1">
      <c r="A27" s="108" t="s">
        <v>178</v>
      </c>
      <c r="B27" s="234" t="s">
        <v>180</v>
      </c>
      <c r="C27" s="234"/>
      <c r="D27" s="234"/>
      <c r="E27" s="234"/>
      <c r="F27" s="234"/>
      <c r="G27" s="234"/>
      <c r="H27" s="234"/>
    </row>
    <row r="28" spans="1:2" ht="15.75">
      <c r="A28" s="108" t="s">
        <v>233</v>
      </c>
      <c r="B28" t="s">
        <v>234</v>
      </c>
    </row>
  </sheetData>
  <sheetProtection/>
  <mergeCells count="8">
    <mergeCell ref="B26:H26"/>
    <mergeCell ref="B27:H27"/>
    <mergeCell ref="F1:H1"/>
    <mergeCell ref="G2:H2"/>
    <mergeCell ref="B4:H4"/>
    <mergeCell ref="A6:B7"/>
    <mergeCell ref="C6:E6"/>
    <mergeCell ref="F6:H6"/>
  </mergeCells>
  <printOptions/>
  <pageMargins left="0.7" right="0.7" top="0.75" bottom="0.75" header="0.3" footer="0.3"/>
  <pageSetup fitToHeight="0" fitToWidth="1"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Носачев Алексей Викторович</cp:lastModifiedBy>
  <cp:lastPrinted>2015-09-28T06:38:20Z</cp:lastPrinted>
  <dcterms:created xsi:type="dcterms:W3CDTF">2006-07-26T11:25:38Z</dcterms:created>
  <dcterms:modified xsi:type="dcterms:W3CDTF">2015-10-20T06:16:06Z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